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hnolog\Desktop\"/>
    </mc:Choice>
  </mc:AlternateContent>
  <bookViews>
    <workbookView xWindow="0" yWindow="0" windowWidth="14835" windowHeight="11760" tabRatio="886" firstSheet="1" activeTab="6"/>
  </bookViews>
  <sheets>
    <sheet name="накопительная" sheetId="1" state="hidden" r:id="rId1"/>
    <sheet name="таблица продуктов" sheetId="5" r:id="rId2"/>
    <sheet name="Лист2" sheetId="3" state="hidden" r:id="rId3"/>
    <sheet name="Меню" sheetId="6" r:id="rId4"/>
    <sheet name="11 день" sheetId="7" r:id="rId5"/>
    <sheet name="11 день меню в зал" sheetId="8" r:id="rId6"/>
    <sheet name="13 день" sheetId="11" r:id="rId7"/>
    <sheet name="13 день меню в зал " sheetId="12" r:id="rId8"/>
  </sheets>
  <externalReferences>
    <externalReference r:id="rId9"/>
  </externalReferences>
  <definedNames>
    <definedName name="_xlnm._FilterDatabase" localSheetId="3" hidden="1">Меню!$A$1:$A$183</definedName>
  </definedNames>
  <calcPr calcId="162913" refMode="R1C1"/>
</workbook>
</file>

<file path=xl/calcChain.xml><?xml version="1.0" encoding="utf-8"?>
<calcChain xmlns="http://schemas.openxmlformats.org/spreadsheetml/2006/main">
  <c r="AD4" i="11" l="1"/>
  <c r="AB18" i="7"/>
  <c r="AI18" i="7"/>
  <c r="Z18" i="7"/>
  <c r="P18" i="7"/>
  <c r="H18" i="7"/>
  <c r="B99" i="6" l="1"/>
  <c r="B9" i="6"/>
  <c r="L4" i="7" s="1"/>
  <c r="C135" i="6" l="1"/>
  <c r="B135" i="6" l="1"/>
  <c r="O2" i="11" l="1"/>
  <c r="E2" i="7"/>
  <c r="Z2" i="7" l="1"/>
  <c r="C33" i="6" l="1"/>
  <c r="B33" i="6" s="1"/>
  <c r="B141" i="6" l="1"/>
  <c r="B124" i="6"/>
  <c r="B56" i="6"/>
  <c r="B37" i="6"/>
  <c r="B116" i="6" l="1"/>
  <c r="C79" i="5" l="1"/>
  <c r="C22" i="12" l="1"/>
  <c r="B122" i="6"/>
  <c r="B121" i="6"/>
  <c r="B120" i="6"/>
  <c r="B119" i="6"/>
  <c r="I16" i="11" l="1"/>
  <c r="W16" i="11"/>
  <c r="D49" i="5" l="1"/>
  <c r="D3" i="5" l="1"/>
  <c r="D6" i="5"/>
  <c r="D7" i="5"/>
  <c r="D56" i="5"/>
  <c r="D59" i="5"/>
  <c r="D62" i="5"/>
  <c r="D64" i="5"/>
  <c r="D67" i="5"/>
  <c r="D73" i="5"/>
  <c r="D74" i="5"/>
  <c r="D75" i="5"/>
  <c r="D76" i="5"/>
  <c r="D78" i="5"/>
  <c r="D80" i="5"/>
  <c r="D83" i="5"/>
  <c r="D2" i="5"/>
  <c r="J23" i="11"/>
  <c r="J12" i="11"/>
  <c r="J7" i="11"/>
  <c r="J2" i="11"/>
  <c r="K2" i="11"/>
  <c r="K12" i="11"/>
  <c r="K29" i="11"/>
  <c r="B161" i="6"/>
  <c r="J27" i="11" l="1"/>
  <c r="J29" i="11" s="1"/>
  <c r="J32" i="11" l="1"/>
  <c r="B125" i="6"/>
  <c r="B64" i="6"/>
  <c r="B36" i="6"/>
  <c r="C27" i="5" l="1"/>
  <c r="B156" i="6"/>
  <c r="C32" i="12" l="1"/>
  <c r="M32" i="12" s="1"/>
  <c r="B32" i="12"/>
  <c r="L32" i="12" s="1"/>
  <c r="C31" i="12"/>
  <c r="M31" i="12" s="1"/>
  <c r="B31" i="12"/>
  <c r="L31" i="12" s="1"/>
  <c r="C28" i="12"/>
  <c r="M28" i="12" s="1"/>
  <c r="B28" i="12"/>
  <c r="L28" i="12" s="1"/>
  <c r="C27" i="12"/>
  <c r="M27" i="12" s="1"/>
  <c r="B27" i="12"/>
  <c r="L27" i="12" s="1"/>
  <c r="C26" i="12"/>
  <c r="M26" i="12" s="1"/>
  <c r="B26" i="12"/>
  <c r="L26" i="12" s="1"/>
  <c r="C25" i="12"/>
  <c r="M25" i="12" s="1"/>
  <c r="B25" i="12"/>
  <c r="L25" i="12" s="1"/>
  <c r="C24" i="12"/>
  <c r="M24" i="12" s="1"/>
  <c r="B24" i="12"/>
  <c r="L24" i="12" s="1"/>
  <c r="C23" i="12"/>
  <c r="M23" i="12" s="1"/>
  <c r="B23" i="12"/>
  <c r="L23" i="12" s="1"/>
  <c r="Q22" i="12"/>
  <c r="P22" i="12"/>
  <c r="O22" i="12"/>
  <c r="N22" i="12"/>
  <c r="M22" i="12"/>
  <c r="B22" i="12"/>
  <c r="L22" i="12" s="1"/>
  <c r="R20" i="12"/>
  <c r="Q20" i="12"/>
  <c r="P20" i="12"/>
  <c r="O20" i="12"/>
  <c r="N20" i="12"/>
  <c r="C20" i="12"/>
  <c r="M20" i="12" s="1"/>
  <c r="B20" i="12"/>
  <c r="L20" i="12" s="1"/>
  <c r="C17" i="12"/>
  <c r="M17" i="12" s="1"/>
  <c r="B17" i="12"/>
  <c r="L17" i="12" s="1"/>
  <c r="C16" i="12"/>
  <c r="M16" i="12" s="1"/>
  <c r="B16" i="12"/>
  <c r="L16" i="12" s="1"/>
  <c r="C15" i="12"/>
  <c r="M15" i="12" s="1"/>
  <c r="B15" i="12"/>
  <c r="L15" i="12" s="1"/>
  <c r="D33" i="11"/>
  <c r="E33" i="11" s="1"/>
  <c r="F33" i="11" s="1"/>
  <c r="C33" i="11"/>
  <c r="D30" i="11"/>
  <c r="C30" i="11"/>
  <c r="AB29" i="11"/>
  <c r="AA29" i="11"/>
  <c r="Z29" i="11"/>
  <c r="X29" i="11"/>
  <c r="V29" i="11"/>
  <c r="U29" i="11"/>
  <c r="T29" i="11"/>
  <c r="S29" i="11"/>
  <c r="R29" i="11"/>
  <c r="Q29" i="11"/>
  <c r="P29" i="11"/>
  <c r="N29" i="11"/>
  <c r="M29" i="11"/>
  <c r="H29" i="11"/>
  <c r="G29" i="11"/>
  <c r="F29" i="11"/>
  <c r="E29" i="11"/>
  <c r="D29" i="11"/>
  <c r="C29" i="11"/>
  <c r="B28" i="11"/>
  <c r="A28" i="11"/>
  <c r="B27" i="11"/>
  <c r="A27" i="11"/>
  <c r="D24" i="11"/>
  <c r="C24" i="11"/>
  <c r="AE23" i="11"/>
  <c r="AD23" i="11"/>
  <c r="AC23" i="11"/>
  <c r="Y23" i="11"/>
  <c r="M23" i="11"/>
  <c r="L23" i="11"/>
  <c r="G23" i="11"/>
  <c r="F23" i="11"/>
  <c r="C23" i="11"/>
  <c r="D22" i="11"/>
  <c r="D23" i="11" s="1"/>
  <c r="B22" i="11"/>
  <c r="A22" i="11"/>
  <c r="AB21" i="11"/>
  <c r="AB23" i="11" s="1"/>
  <c r="B21" i="11"/>
  <c r="A21" i="11"/>
  <c r="B20" i="11"/>
  <c r="A20" i="11"/>
  <c r="B19" i="11"/>
  <c r="A19" i="11"/>
  <c r="B18" i="11"/>
  <c r="A18" i="11"/>
  <c r="B17" i="11"/>
  <c r="A17" i="11"/>
  <c r="B16" i="11"/>
  <c r="A16" i="11"/>
  <c r="D13" i="11"/>
  <c r="E13" i="11" s="1"/>
  <c r="C13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L12" i="11"/>
  <c r="I12" i="11"/>
  <c r="H12" i="11"/>
  <c r="G12" i="11"/>
  <c r="F12" i="11"/>
  <c r="E12" i="11"/>
  <c r="D12" i="11"/>
  <c r="C12" i="11"/>
  <c r="B11" i="11"/>
  <c r="A11" i="11"/>
  <c r="D8" i="11"/>
  <c r="C8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N7" i="11"/>
  <c r="M7" i="11"/>
  <c r="D7" i="11"/>
  <c r="B6" i="11"/>
  <c r="A6" i="11"/>
  <c r="B5" i="11"/>
  <c r="A5" i="11"/>
  <c r="B4" i="11"/>
  <c r="A4" i="11"/>
  <c r="AE2" i="11"/>
  <c r="AD2" i="11"/>
  <c r="AC2" i="11"/>
  <c r="AB2" i="11"/>
  <c r="AA2" i="11"/>
  <c r="Z2" i="11"/>
  <c r="Y2" i="11"/>
  <c r="X2" i="11"/>
  <c r="W2" i="11"/>
  <c r="V2" i="11"/>
  <c r="U2" i="11"/>
  <c r="T2" i="11"/>
  <c r="S2" i="11"/>
  <c r="R2" i="11"/>
  <c r="Q2" i="11"/>
  <c r="P2" i="11"/>
  <c r="N2" i="11"/>
  <c r="M2" i="11"/>
  <c r="L2" i="11"/>
  <c r="I2" i="11"/>
  <c r="H2" i="11"/>
  <c r="G2" i="11"/>
  <c r="F2" i="11"/>
  <c r="E2" i="11"/>
  <c r="D2" i="11"/>
  <c r="C2" i="11"/>
  <c r="S33" i="8"/>
  <c r="R33" i="8"/>
  <c r="Q33" i="8"/>
  <c r="P33" i="8"/>
  <c r="D33" i="8"/>
  <c r="O33" i="8" s="1"/>
  <c r="C33" i="8"/>
  <c r="N33" i="8" s="1"/>
  <c r="S32" i="8"/>
  <c r="R32" i="8"/>
  <c r="Q32" i="8"/>
  <c r="P32" i="8"/>
  <c r="D32" i="8"/>
  <c r="O32" i="8" s="1"/>
  <c r="C32" i="8"/>
  <c r="N32" i="8" s="1"/>
  <c r="H31" i="8"/>
  <c r="S31" i="8" s="1"/>
  <c r="G31" i="8"/>
  <c r="R31" i="8" s="1"/>
  <c r="F31" i="8"/>
  <c r="E31" i="8"/>
  <c r="S30" i="8"/>
  <c r="R30" i="8"/>
  <c r="Q30" i="8"/>
  <c r="P30" i="8"/>
  <c r="D30" i="8"/>
  <c r="O30" i="8" s="1"/>
  <c r="C30" i="8"/>
  <c r="N30" i="8" s="1"/>
  <c r="S29" i="8"/>
  <c r="R29" i="8"/>
  <c r="Q29" i="8"/>
  <c r="P29" i="8"/>
  <c r="D29" i="8"/>
  <c r="O29" i="8" s="1"/>
  <c r="C29" i="8"/>
  <c r="N29" i="8" s="1"/>
  <c r="S28" i="8"/>
  <c r="R28" i="8"/>
  <c r="Q28" i="8"/>
  <c r="P28" i="8"/>
  <c r="D28" i="8"/>
  <c r="O28" i="8" s="1"/>
  <c r="C28" i="8"/>
  <c r="N28" i="8" s="1"/>
  <c r="S27" i="8"/>
  <c r="R27" i="8"/>
  <c r="Q27" i="8"/>
  <c r="P27" i="8"/>
  <c r="D27" i="8"/>
  <c r="O27" i="8" s="1"/>
  <c r="C27" i="8"/>
  <c r="N27" i="8" s="1"/>
  <c r="S26" i="8"/>
  <c r="R26" i="8"/>
  <c r="Q26" i="8"/>
  <c r="P26" i="8"/>
  <c r="D26" i="8"/>
  <c r="O26" i="8" s="1"/>
  <c r="C26" i="8"/>
  <c r="N26" i="8" s="1"/>
  <c r="D25" i="8"/>
  <c r="O25" i="8" s="1"/>
  <c r="C25" i="8"/>
  <c r="N25" i="8" s="1"/>
  <c r="S24" i="8"/>
  <c r="R24" i="8"/>
  <c r="Q24" i="8"/>
  <c r="P24" i="8"/>
  <c r="D24" i="8"/>
  <c r="O24" i="8" s="1"/>
  <c r="C24" i="8"/>
  <c r="N24" i="8" s="1"/>
  <c r="S23" i="8"/>
  <c r="R23" i="8"/>
  <c r="Q23" i="8"/>
  <c r="P23" i="8"/>
  <c r="D23" i="8"/>
  <c r="O23" i="8" s="1"/>
  <c r="C23" i="8"/>
  <c r="N23" i="8" s="1"/>
  <c r="T22" i="8"/>
  <c r="S22" i="8"/>
  <c r="R22" i="8"/>
  <c r="Q22" i="8"/>
  <c r="P22" i="8"/>
  <c r="D22" i="8"/>
  <c r="O22" i="8" s="1"/>
  <c r="C22" i="8"/>
  <c r="N22" i="8" s="1"/>
  <c r="H21" i="8"/>
  <c r="S21" i="8" s="1"/>
  <c r="G21" i="8"/>
  <c r="R21" i="8" s="1"/>
  <c r="F21" i="8"/>
  <c r="Q21" i="8" s="1"/>
  <c r="E21" i="8"/>
  <c r="P21" i="8" s="1"/>
  <c r="S20" i="8"/>
  <c r="R20" i="8"/>
  <c r="Q20" i="8"/>
  <c r="P20" i="8"/>
  <c r="D20" i="8"/>
  <c r="O20" i="8" s="1"/>
  <c r="C20" i="8"/>
  <c r="N20" i="8" s="1"/>
  <c r="H19" i="8"/>
  <c r="S19" i="8" s="1"/>
  <c r="G19" i="8"/>
  <c r="R19" i="8" s="1"/>
  <c r="F19" i="8"/>
  <c r="Q19" i="8" s="1"/>
  <c r="E19" i="8"/>
  <c r="P19" i="8" s="1"/>
  <c r="S17" i="8"/>
  <c r="R17" i="8"/>
  <c r="Q17" i="8"/>
  <c r="P17" i="8"/>
  <c r="D17" i="8"/>
  <c r="O17" i="8" s="1"/>
  <c r="C17" i="8"/>
  <c r="N17" i="8" s="1"/>
  <c r="S16" i="8"/>
  <c r="R16" i="8"/>
  <c r="Q16" i="8"/>
  <c r="P16" i="8"/>
  <c r="D16" i="8"/>
  <c r="O16" i="8" s="1"/>
  <c r="C16" i="8"/>
  <c r="N16" i="8" s="1"/>
  <c r="S15" i="8"/>
  <c r="R15" i="8"/>
  <c r="Q15" i="8"/>
  <c r="P15" i="8"/>
  <c r="D15" i="8"/>
  <c r="O15" i="8" s="1"/>
  <c r="C15" i="8"/>
  <c r="N15" i="8" s="1"/>
  <c r="H14" i="8"/>
  <c r="S14" i="8" s="1"/>
  <c r="G14" i="8"/>
  <c r="R14" i="8" s="1"/>
  <c r="F14" i="8"/>
  <c r="Q14" i="8" s="1"/>
  <c r="E14" i="8"/>
  <c r="P14" i="8" s="1"/>
  <c r="D34" i="7"/>
  <c r="C34" i="7"/>
  <c r="E34" i="7" s="1"/>
  <c r="D31" i="7"/>
  <c r="F31" i="7" s="1"/>
  <c r="C31" i="7"/>
  <c r="AD30" i="7"/>
  <c r="AC30" i="7"/>
  <c r="AB30" i="7"/>
  <c r="AA30" i="7"/>
  <c r="Z30" i="7"/>
  <c r="Y30" i="7"/>
  <c r="X30" i="7"/>
  <c r="W30" i="7"/>
  <c r="V30" i="7"/>
  <c r="U30" i="7"/>
  <c r="T30" i="7"/>
  <c r="R30" i="7"/>
  <c r="Q30" i="7"/>
  <c r="P30" i="7"/>
  <c r="O30" i="7"/>
  <c r="N30" i="7"/>
  <c r="M30" i="7"/>
  <c r="H30" i="7"/>
  <c r="G30" i="7"/>
  <c r="F30" i="7"/>
  <c r="C30" i="7"/>
  <c r="B29" i="7"/>
  <c r="A29" i="7"/>
  <c r="B28" i="7"/>
  <c r="A28" i="7"/>
  <c r="D25" i="7"/>
  <c r="C25" i="7"/>
  <c r="E25" i="7" s="1"/>
  <c r="AJ24" i="7"/>
  <c r="AH24" i="7"/>
  <c r="AG24" i="7"/>
  <c r="AF24" i="7"/>
  <c r="AE24" i="7"/>
  <c r="Z24" i="7"/>
  <c r="O24" i="7"/>
  <c r="N24" i="7"/>
  <c r="M24" i="7"/>
  <c r="K24" i="7"/>
  <c r="G24" i="7"/>
  <c r="C24" i="7"/>
  <c r="D23" i="7"/>
  <c r="D24" i="7" s="1"/>
  <c r="B23" i="7"/>
  <c r="A23" i="7"/>
  <c r="AD22" i="7"/>
  <c r="AD24" i="7" s="1"/>
  <c r="B22" i="7"/>
  <c r="A22" i="7"/>
  <c r="B21" i="7"/>
  <c r="A21" i="7"/>
  <c r="B20" i="7"/>
  <c r="A20" i="7"/>
  <c r="B19" i="7"/>
  <c r="A19" i="7"/>
  <c r="B18" i="7"/>
  <c r="A18" i="7"/>
  <c r="B17" i="7"/>
  <c r="A17" i="7"/>
  <c r="B16" i="7"/>
  <c r="A16" i="7"/>
  <c r="D13" i="7"/>
  <c r="C13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M12" i="7"/>
  <c r="L12" i="7"/>
  <c r="K12" i="7"/>
  <c r="I12" i="7"/>
  <c r="H12" i="7"/>
  <c r="G12" i="7"/>
  <c r="F12" i="7"/>
  <c r="D12" i="7"/>
  <c r="C12" i="7"/>
  <c r="B11" i="7"/>
  <c r="A11" i="7"/>
  <c r="D8" i="7"/>
  <c r="C8" i="7"/>
  <c r="E8" i="7" s="1"/>
  <c r="AK7" i="7"/>
  <c r="AJ7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K7" i="7"/>
  <c r="D7" i="7"/>
  <c r="B6" i="7"/>
  <c r="A6" i="7"/>
  <c r="B5" i="7"/>
  <c r="A5" i="7"/>
  <c r="B4" i="7"/>
  <c r="A4" i="7"/>
  <c r="AK2" i="7"/>
  <c r="AJ2" i="7"/>
  <c r="AI2" i="7"/>
  <c r="AH2" i="7"/>
  <c r="AG2" i="7"/>
  <c r="AF2" i="7"/>
  <c r="AE2" i="7"/>
  <c r="AD2" i="7"/>
  <c r="AC2" i="7"/>
  <c r="AB2" i="7"/>
  <c r="AA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D2" i="7"/>
  <c r="C2" i="7"/>
  <c r="D58" i="5"/>
  <c r="D77" i="5"/>
  <c r="D51" i="5"/>
  <c r="B165" i="6"/>
  <c r="I28" i="11" s="1"/>
  <c r="I29" i="11" s="1"/>
  <c r="B164" i="6"/>
  <c r="B163" i="6"/>
  <c r="L28" i="11" s="1"/>
  <c r="L29" i="11" s="1"/>
  <c r="B158" i="6"/>
  <c r="Y27" i="11" s="1"/>
  <c r="Y29" i="11" s="1"/>
  <c r="B160" i="6"/>
  <c r="W27" i="11" s="1"/>
  <c r="W29" i="11" s="1"/>
  <c r="C159" i="6"/>
  <c r="B157" i="6"/>
  <c r="AE27" i="11" s="1"/>
  <c r="AE29" i="11" s="1"/>
  <c r="AD27" i="11"/>
  <c r="AD29" i="11" s="1"/>
  <c r="B155" i="6"/>
  <c r="AC27" i="11" s="1"/>
  <c r="AC29" i="11" s="1"/>
  <c r="B150" i="6"/>
  <c r="I20" i="11" s="1"/>
  <c r="I23" i="11" s="1"/>
  <c r="B149" i="6"/>
  <c r="B148" i="6"/>
  <c r="AA20" i="11" s="1"/>
  <c r="AA23" i="11" s="1"/>
  <c r="B147" i="6"/>
  <c r="Z20" i="11" s="1"/>
  <c r="Z23" i="11" s="1"/>
  <c r="B144" i="6"/>
  <c r="E19" i="11" s="1"/>
  <c r="E23" i="11" s="1"/>
  <c r="B143" i="6"/>
  <c r="H19" i="11" s="1"/>
  <c r="H23" i="11" s="1"/>
  <c r="B142" i="6"/>
  <c r="K19" i="11" s="1"/>
  <c r="B139" i="6"/>
  <c r="V18" i="11" s="1"/>
  <c r="B138" i="6"/>
  <c r="W18" i="11" s="1"/>
  <c r="B137" i="6"/>
  <c r="K18" i="11" s="1"/>
  <c r="B136" i="6"/>
  <c r="O18" i="11" s="1"/>
  <c r="X18" i="11"/>
  <c r="X23" i="11" s="1"/>
  <c r="B133" i="6"/>
  <c r="W17" i="11" s="1"/>
  <c r="B132" i="6"/>
  <c r="V17" i="11" s="1"/>
  <c r="B131" i="6"/>
  <c r="O17" i="11" s="1"/>
  <c r="B130" i="6"/>
  <c r="K17" i="11" s="1"/>
  <c r="B129" i="6"/>
  <c r="N17" i="11" s="1"/>
  <c r="N23" i="11" s="1"/>
  <c r="B128" i="6"/>
  <c r="U17" i="11" s="1"/>
  <c r="U23" i="11" s="1"/>
  <c r="B127" i="6"/>
  <c r="B126" i="6"/>
  <c r="S17" i="11" s="1"/>
  <c r="S23" i="11" s="1"/>
  <c r="R17" i="11"/>
  <c r="Q17" i="11"/>
  <c r="R16" i="11"/>
  <c r="P16" i="11"/>
  <c r="P23" i="11" s="1"/>
  <c r="M11" i="11"/>
  <c r="M12" i="11" s="1"/>
  <c r="B113" i="6"/>
  <c r="B112" i="6"/>
  <c r="I6" i="11" s="1"/>
  <c r="B111" i="6"/>
  <c r="H6" i="11" s="1"/>
  <c r="B110" i="6"/>
  <c r="L6" i="11" s="1"/>
  <c r="L7" i="11" s="1"/>
  <c r="B108" i="6"/>
  <c r="E5" i="11" s="1"/>
  <c r="E7" i="11" s="1"/>
  <c r="B106" i="6"/>
  <c r="K5" i="11" s="1"/>
  <c r="K7" i="11" s="1"/>
  <c r="B105" i="6"/>
  <c r="B104" i="6"/>
  <c r="H5" i="11" s="1"/>
  <c r="B103" i="6"/>
  <c r="O5" i="11" s="1"/>
  <c r="B102" i="6"/>
  <c r="G5" i="11" s="1"/>
  <c r="G7" i="11" s="1"/>
  <c r="B98" i="6"/>
  <c r="C4" i="11" s="1"/>
  <c r="C7" i="11" s="1"/>
  <c r="B91" i="6"/>
  <c r="B90" i="6"/>
  <c r="B89" i="6"/>
  <c r="K29" i="7" s="1"/>
  <c r="K30" i="7" s="1"/>
  <c r="B88" i="6"/>
  <c r="B86" i="6"/>
  <c r="S28" i="7" s="1"/>
  <c r="S30" i="7" s="1"/>
  <c r="B85" i="6"/>
  <c r="AJ28" i="7" s="1"/>
  <c r="AJ30" i="7" s="1"/>
  <c r="B83" i="6"/>
  <c r="B82" i="6"/>
  <c r="AI28" i="7" s="1"/>
  <c r="AI30" i="7" s="1"/>
  <c r="B81" i="6"/>
  <c r="B80" i="6"/>
  <c r="AF28" i="7" s="1"/>
  <c r="AF30" i="7" s="1"/>
  <c r="B79" i="6"/>
  <c r="B78" i="6"/>
  <c r="B77" i="6"/>
  <c r="B76" i="6"/>
  <c r="AH28" i="7" s="1"/>
  <c r="AH30" i="7" s="1"/>
  <c r="B71" i="6"/>
  <c r="E21" i="7" s="1"/>
  <c r="B70" i="6"/>
  <c r="J21" i="7" s="1"/>
  <c r="J24" i="7" s="1"/>
  <c r="B69" i="6"/>
  <c r="AC21" i="7" s="1"/>
  <c r="AC24" i="7" s="1"/>
  <c r="B67" i="6"/>
  <c r="B66" i="6"/>
  <c r="B65" i="6"/>
  <c r="W20" i="7" s="1"/>
  <c r="B63" i="6"/>
  <c r="AB20" i="7" s="1"/>
  <c r="AB24" i="7" s="1"/>
  <c r="B62" i="6"/>
  <c r="B61" i="6"/>
  <c r="AA20" i="7" s="1"/>
  <c r="AA24" i="7" s="1"/>
  <c r="B59" i="6"/>
  <c r="I19" i="7" s="1"/>
  <c r="I24" i="7" s="1"/>
  <c r="B58" i="6"/>
  <c r="H19" i="7" s="1"/>
  <c r="B57" i="6"/>
  <c r="L19" i="7" s="1"/>
  <c r="L24" i="7" s="1"/>
  <c r="V19" i="7"/>
  <c r="B53" i="6"/>
  <c r="S18" i="7" s="1"/>
  <c r="F24" i="7"/>
  <c r="B45" i="6"/>
  <c r="Y18" i="7" s="1"/>
  <c r="Y24" i="7" s="1"/>
  <c r="B43" i="6"/>
  <c r="P17" i="7" s="1"/>
  <c r="B42" i="6"/>
  <c r="B41" i="6"/>
  <c r="B40" i="6"/>
  <c r="B39" i="6"/>
  <c r="S17" i="7" s="1"/>
  <c r="B38" i="6"/>
  <c r="W17" i="7" s="1"/>
  <c r="V17" i="7"/>
  <c r="B35" i="6"/>
  <c r="U17" i="7" s="1"/>
  <c r="U24" i="7" s="1"/>
  <c r="B31" i="6"/>
  <c r="B30" i="6"/>
  <c r="AK16" i="7" s="1"/>
  <c r="AK24" i="7" s="1"/>
  <c r="B27" i="6"/>
  <c r="E11" i="7" s="1"/>
  <c r="E12" i="7" s="1"/>
  <c r="B26" i="6"/>
  <c r="O11" i="7" s="1"/>
  <c r="O12" i="7" s="1"/>
  <c r="B25" i="6"/>
  <c r="J11" i="7" s="1"/>
  <c r="J12" i="7" s="1"/>
  <c r="B24" i="6"/>
  <c r="N11" i="7" s="1"/>
  <c r="N12" i="7" s="1"/>
  <c r="B21" i="6"/>
  <c r="I6" i="7" s="1"/>
  <c r="B20" i="6"/>
  <c r="E6" i="7" s="1"/>
  <c r="B19" i="6"/>
  <c r="J6" i="7" s="1"/>
  <c r="B18" i="6"/>
  <c r="B16" i="6"/>
  <c r="L5" i="7" s="1"/>
  <c r="L7" i="7" s="1"/>
  <c r="B15" i="6"/>
  <c r="J5" i="7" s="1"/>
  <c r="B14" i="6"/>
  <c r="I5" i="7" s="1"/>
  <c r="B13" i="6"/>
  <c r="H5" i="7" s="1"/>
  <c r="H7" i="7" s="1"/>
  <c r="B12" i="6"/>
  <c r="B11" i="6"/>
  <c r="G5" i="7" s="1"/>
  <c r="G7" i="7" s="1"/>
  <c r="B7" i="6"/>
  <c r="E3" i="5"/>
  <c r="E4" i="5" s="1"/>
  <c r="O30" i="1"/>
  <c r="N30" i="1"/>
  <c r="M30" i="1"/>
  <c r="L30" i="1"/>
  <c r="K30" i="1"/>
  <c r="J30" i="1"/>
  <c r="I30" i="1"/>
  <c r="H30" i="1"/>
  <c r="G30" i="1"/>
  <c r="F30" i="1"/>
  <c r="E30" i="1"/>
  <c r="O29" i="1"/>
  <c r="K29" i="1"/>
  <c r="E29" i="1"/>
  <c r="S28" i="1"/>
  <c r="X28" i="1" s="1"/>
  <c r="Q28" i="1"/>
  <c r="O28" i="1"/>
  <c r="N28" i="1"/>
  <c r="L28" i="1"/>
  <c r="K28" i="1"/>
  <c r="J28" i="1"/>
  <c r="I28" i="1"/>
  <c r="H28" i="1"/>
  <c r="F28" i="1"/>
  <c r="E28" i="1"/>
  <c r="R28" i="1" s="1"/>
  <c r="S27" i="1"/>
  <c r="X27" i="1" s="1"/>
  <c r="Y27" i="1" s="1"/>
  <c r="Q27" i="1"/>
  <c r="R27" i="1" s="1"/>
  <c r="O27" i="1"/>
  <c r="N27" i="1"/>
  <c r="M27" i="1"/>
  <c r="L27" i="1"/>
  <c r="K27" i="1"/>
  <c r="J27" i="1"/>
  <c r="I27" i="1"/>
  <c r="H27" i="1"/>
  <c r="G27" i="1"/>
  <c r="F27" i="1"/>
  <c r="E27" i="1"/>
  <c r="S26" i="1"/>
  <c r="X26" i="1" s="1"/>
  <c r="Q26" i="1"/>
  <c r="R26" i="1" s="1"/>
  <c r="O26" i="1"/>
  <c r="N26" i="1"/>
  <c r="M26" i="1"/>
  <c r="L26" i="1"/>
  <c r="K26" i="1"/>
  <c r="J26" i="1"/>
  <c r="I26" i="1"/>
  <c r="H26" i="1"/>
  <c r="G26" i="1"/>
  <c r="F26" i="1"/>
  <c r="E26" i="1"/>
  <c r="S25" i="1"/>
  <c r="X25" i="1" s="1"/>
  <c r="Y25" i="1" s="1"/>
  <c r="Q25" i="1"/>
  <c r="O25" i="1"/>
  <c r="N25" i="1"/>
  <c r="K25" i="1"/>
  <c r="H25" i="1"/>
  <c r="F25" i="1"/>
  <c r="E25" i="1"/>
  <c r="S24" i="1"/>
  <c r="X24" i="1" s="1"/>
  <c r="Y24" i="1" s="1"/>
  <c r="Q24" i="1"/>
  <c r="R24" i="1" s="1"/>
  <c r="N24" i="1"/>
  <c r="M24" i="1"/>
  <c r="L24" i="1"/>
  <c r="K24" i="1"/>
  <c r="I24" i="1"/>
  <c r="H24" i="1"/>
  <c r="G24" i="1"/>
  <c r="F24" i="1"/>
  <c r="E24" i="1"/>
  <c r="S23" i="1"/>
  <c r="X23" i="1" s="1"/>
  <c r="Y23" i="1" s="1"/>
  <c r="Q23" i="1"/>
  <c r="R23" i="1" s="1"/>
  <c r="O23" i="1"/>
  <c r="M23" i="1"/>
  <c r="I23" i="1"/>
  <c r="G23" i="1"/>
  <c r="S22" i="1"/>
  <c r="X22" i="1" s="1"/>
  <c r="Y22" i="1" s="1"/>
  <c r="Q22" i="1"/>
  <c r="R22" i="1" s="1"/>
  <c r="O22" i="1"/>
  <c r="N22" i="1"/>
  <c r="M22" i="1"/>
  <c r="L22" i="1"/>
  <c r="K22" i="1"/>
  <c r="J22" i="1"/>
  <c r="I22" i="1"/>
  <c r="H22" i="1"/>
  <c r="G22" i="1"/>
  <c r="F22" i="1"/>
  <c r="A22" i="1"/>
  <c r="A23" i="1" s="1"/>
  <c r="A24" i="1" s="1"/>
  <c r="A25" i="1" s="1"/>
  <c r="A26" i="1" s="1"/>
  <c r="A27" i="1" s="1"/>
  <c r="A28" i="1" s="1"/>
  <c r="A29" i="1" s="1"/>
  <c r="A30" i="1" s="1"/>
  <c r="S21" i="1"/>
  <c r="X21" i="1" s="1"/>
  <c r="Q21" i="1"/>
  <c r="R21" i="1" s="1"/>
  <c r="K21" i="1"/>
  <c r="H21" i="1"/>
  <c r="G21" i="1"/>
  <c r="E21" i="1"/>
  <c r="S20" i="1"/>
  <c r="X20" i="1" s="1"/>
  <c r="Q20" i="1"/>
  <c r="R20" i="1" s="1"/>
  <c r="O20" i="1"/>
  <c r="N20" i="1"/>
  <c r="L20" i="1"/>
  <c r="K20" i="1"/>
  <c r="F20" i="1"/>
  <c r="E20" i="1"/>
  <c r="S19" i="1"/>
  <c r="X19" i="1" s="1"/>
  <c r="Y19" i="1" s="1"/>
  <c r="Q19" i="1"/>
  <c r="R19" i="1" s="1"/>
  <c r="O19" i="1"/>
  <c r="N19" i="1"/>
  <c r="L19" i="1"/>
  <c r="S18" i="1"/>
  <c r="X18" i="1" s="1"/>
  <c r="Q18" i="1"/>
  <c r="O18" i="1"/>
  <c r="N18" i="1"/>
  <c r="M18" i="1"/>
  <c r="K18" i="1"/>
  <c r="I18" i="1"/>
  <c r="H18" i="1"/>
  <c r="G18" i="1"/>
  <c r="E18" i="1"/>
  <c r="A18" i="1"/>
  <c r="A19" i="1" s="1"/>
  <c r="A20" i="1" s="1"/>
  <c r="S17" i="1"/>
  <c r="X17" i="1" s="1"/>
  <c r="Q17" i="1"/>
  <c r="R17" i="1" s="1"/>
  <c r="L17" i="1"/>
  <c r="I17" i="1"/>
  <c r="F17" i="1"/>
  <c r="E17" i="1"/>
  <c r="S16" i="1"/>
  <c r="X16" i="1" s="1"/>
  <c r="Q16" i="1"/>
  <c r="M16" i="1"/>
  <c r="J16" i="1"/>
  <c r="G16" i="1"/>
  <c r="E16" i="1"/>
  <c r="S15" i="1"/>
  <c r="X15" i="1" s="1"/>
  <c r="Q15" i="1"/>
  <c r="R15" i="1" s="1"/>
  <c r="M15" i="1"/>
  <c r="J15" i="1"/>
  <c r="I15" i="1"/>
  <c r="H15" i="1"/>
  <c r="G15" i="1"/>
  <c r="E15" i="1"/>
  <c r="S14" i="1"/>
  <c r="X14" i="1" s="1"/>
  <c r="Q14" i="1"/>
  <c r="O14" i="1"/>
  <c r="N14" i="1"/>
  <c r="M14" i="1"/>
  <c r="L14" i="1"/>
  <c r="K14" i="1"/>
  <c r="J14" i="1"/>
  <c r="I14" i="1"/>
  <c r="H14" i="1"/>
  <c r="G14" i="1"/>
  <c r="F14" i="1"/>
  <c r="E14" i="1"/>
  <c r="R14" i="1" s="1"/>
  <c r="S13" i="1"/>
  <c r="X13" i="1" s="1"/>
  <c r="Y13" i="1" s="1"/>
  <c r="Q13" i="1"/>
  <c r="R13" i="1" s="1"/>
  <c r="O13" i="1"/>
  <c r="N13" i="1"/>
  <c r="M13" i="1"/>
  <c r="K13" i="1"/>
  <c r="J13" i="1"/>
  <c r="H13" i="1"/>
  <c r="G13" i="1"/>
  <c r="F13" i="1"/>
  <c r="E13" i="1"/>
  <c r="S12" i="1"/>
  <c r="X12" i="1" s="1"/>
  <c r="Q12" i="1"/>
  <c r="O12" i="1"/>
  <c r="N12" i="1"/>
  <c r="M12" i="1"/>
  <c r="L12" i="1"/>
  <c r="K12" i="1"/>
  <c r="I12" i="1"/>
  <c r="H12" i="1"/>
  <c r="G12" i="1"/>
  <c r="F12" i="1"/>
  <c r="E12" i="1"/>
  <c r="R12" i="1" s="1"/>
  <c r="S11" i="1"/>
  <c r="X11" i="1" s="1"/>
  <c r="Q11" i="1"/>
  <c r="O11" i="1"/>
  <c r="N11" i="1"/>
  <c r="M11" i="1"/>
  <c r="L11" i="1"/>
  <c r="K11" i="1"/>
  <c r="J11" i="1"/>
  <c r="I11" i="1"/>
  <c r="H11" i="1"/>
  <c r="G11" i="1"/>
  <c r="F11" i="1"/>
  <c r="E11" i="1"/>
  <c r="R11" i="1" s="1"/>
  <c r="S10" i="1"/>
  <c r="X10" i="1" s="1"/>
  <c r="Q10" i="1"/>
  <c r="R10" i="1" s="1"/>
  <c r="O10" i="1"/>
  <c r="N10" i="1"/>
  <c r="M10" i="1"/>
  <c r="L10" i="1"/>
  <c r="K10" i="1"/>
  <c r="J10" i="1"/>
  <c r="I10" i="1"/>
  <c r="H10" i="1"/>
  <c r="G10" i="1"/>
  <c r="F10" i="1"/>
  <c r="E10" i="1"/>
  <c r="P9" i="1"/>
  <c r="S9" i="1" s="1"/>
  <c r="X9" i="1" s="1"/>
  <c r="G9" i="1"/>
  <c r="F9" i="1"/>
  <c r="E9" i="1"/>
  <c r="P8" i="1"/>
  <c r="S8" i="1" s="1"/>
  <c r="X8" i="1" s="1"/>
  <c r="Y8" i="1" s="1"/>
  <c r="O8" i="1"/>
  <c r="N8" i="1"/>
  <c r="M8" i="1"/>
  <c r="L8" i="1"/>
  <c r="K8" i="1"/>
  <c r="J8" i="1"/>
  <c r="I8" i="1"/>
  <c r="H8" i="1"/>
  <c r="G8" i="1"/>
  <c r="F8" i="1"/>
  <c r="E8" i="1"/>
  <c r="S7" i="1"/>
  <c r="X7" i="1" s="1"/>
  <c r="Q7" i="1"/>
  <c r="O7" i="1"/>
  <c r="N7" i="1"/>
  <c r="L7" i="1"/>
  <c r="K7" i="1"/>
  <c r="J7" i="1"/>
  <c r="H7" i="1"/>
  <c r="G7" i="1"/>
  <c r="F7" i="1"/>
  <c r="E7" i="1"/>
  <c r="S6" i="1"/>
  <c r="X6" i="1" s="1"/>
  <c r="Q6" i="1"/>
  <c r="R6" i="1" s="1"/>
  <c r="O6" i="1"/>
  <c r="N6" i="1"/>
  <c r="M6" i="1"/>
  <c r="L6" i="1"/>
  <c r="K6" i="1"/>
  <c r="J6" i="1"/>
  <c r="I6" i="1"/>
  <c r="H6" i="1"/>
  <c r="G6" i="1"/>
  <c r="F6" i="1"/>
  <c r="E6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S5" i="1"/>
  <c r="X5" i="1" s="1"/>
  <c r="Q5" i="1"/>
  <c r="O5" i="1"/>
  <c r="N5" i="1"/>
  <c r="M5" i="1"/>
  <c r="L5" i="1"/>
  <c r="K5" i="1"/>
  <c r="J5" i="1"/>
  <c r="I5" i="1"/>
  <c r="H5" i="1"/>
  <c r="G5" i="1"/>
  <c r="F5" i="1"/>
  <c r="E5" i="1"/>
  <c r="G33" i="7" l="1"/>
  <c r="AH33" i="7"/>
  <c r="B59" i="5" s="1"/>
  <c r="Y32" i="11"/>
  <c r="C42" i="5" s="1"/>
  <c r="F32" i="7"/>
  <c r="AJ33" i="7"/>
  <c r="B27" i="5" s="1"/>
  <c r="C14" i="7"/>
  <c r="E13" i="7"/>
  <c r="E14" i="7" s="1"/>
  <c r="K33" i="7"/>
  <c r="B30" i="5" s="1"/>
  <c r="AF33" i="7"/>
  <c r="B45" i="5" s="1"/>
  <c r="D45" i="5" s="1"/>
  <c r="C32" i="7"/>
  <c r="E31" i="7"/>
  <c r="D30" i="7"/>
  <c r="E29" i="7"/>
  <c r="E30" i="7" s="1"/>
  <c r="E32" i="7" s="1"/>
  <c r="O20" i="11"/>
  <c r="O23" i="11" s="1"/>
  <c r="O28" i="11"/>
  <c r="O29" i="11" s="1"/>
  <c r="E5" i="7"/>
  <c r="E7" i="7" s="1"/>
  <c r="E9" i="7" s="1"/>
  <c r="O6" i="11"/>
  <c r="O7" i="11" s="1"/>
  <c r="E17" i="7"/>
  <c r="E24" i="7" s="1"/>
  <c r="Y17" i="1"/>
  <c r="Y21" i="1"/>
  <c r="D9" i="7"/>
  <c r="Y6" i="1"/>
  <c r="Y10" i="1"/>
  <c r="R16" i="1"/>
  <c r="R18" i="1"/>
  <c r="Y20" i="1"/>
  <c r="R7" i="1"/>
  <c r="Y14" i="1"/>
  <c r="Y18" i="1"/>
  <c r="D14" i="7"/>
  <c r="Z33" i="7"/>
  <c r="Y7" i="1"/>
  <c r="Y9" i="1"/>
  <c r="Y15" i="1"/>
  <c r="Y26" i="1"/>
  <c r="F13" i="7"/>
  <c r="Y5" i="1"/>
  <c r="Y12" i="1"/>
  <c r="Y28" i="1"/>
  <c r="R5" i="1"/>
  <c r="Y11" i="1"/>
  <c r="R25" i="1"/>
  <c r="R23" i="11"/>
  <c r="R32" i="11" s="1"/>
  <c r="C68" i="5" s="1"/>
  <c r="F34" i="8"/>
  <c r="Q34" i="8" s="1"/>
  <c r="E34" i="8"/>
  <c r="P34" i="8" s="1"/>
  <c r="K23" i="11"/>
  <c r="K32" i="11" s="1"/>
  <c r="AC32" i="11"/>
  <c r="C51" i="5" s="1"/>
  <c r="AD32" i="11"/>
  <c r="C14" i="11"/>
  <c r="AE32" i="11"/>
  <c r="C24" i="5" s="1"/>
  <c r="D9" i="11"/>
  <c r="E8" i="11"/>
  <c r="F8" i="11" s="1"/>
  <c r="C25" i="11"/>
  <c r="C31" i="11"/>
  <c r="D31" i="11"/>
  <c r="E30" i="11"/>
  <c r="E31" i="11" s="1"/>
  <c r="Y16" i="1"/>
  <c r="V23" i="11"/>
  <c r="V32" i="11" s="1"/>
  <c r="K19" i="1"/>
  <c r="M20" i="1"/>
  <c r="J7" i="7"/>
  <c r="G19" i="1"/>
  <c r="P30" i="1"/>
  <c r="S30" i="1" s="1"/>
  <c r="X30" i="1" s="1"/>
  <c r="Y30" i="1" s="1"/>
  <c r="F19" i="1"/>
  <c r="N21" i="1"/>
  <c r="J19" i="1"/>
  <c r="I20" i="1"/>
  <c r="J28" i="7"/>
  <c r="D26" i="7"/>
  <c r="R20" i="7"/>
  <c r="D25" i="11"/>
  <c r="H17" i="7"/>
  <c r="W23" i="11"/>
  <c r="W32" i="11" s="1"/>
  <c r="C37" i="5" s="1"/>
  <c r="M6" i="7"/>
  <c r="M7" i="7" s="1"/>
  <c r="M33" i="7" s="1"/>
  <c r="B28" i="5" s="1"/>
  <c r="P29" i="1"/>
  <c r="S29" i="1" s="1"/>
  <c r="X29" i="1" s="1"/>
  <c r="Y29" i="1" s="1"/>
  <c r="D33" i="7"/>
  <c r="B52" i="5" s="1"/>
  <c r="D32" i="11"/>
  <c r="D34" i="11" s="1"/>
  <c r="Q16" i="7"/>
  <c r="Q24" i="7" s="1"/>
  <c r="Q33" i="7" s="1"/>
  <c r="Q19" i="11"/>
  <c r="Q23" i="11" s="1"/>
  <c r="Q32" i="11" s="1"/>
  <c r="U33" i="7"/>
  <c r="B40" i="5" s="1"/>
  <c r="D40" i="5" s="1"/>
  <c r="AC33" i="7"/>
  <c r="B82" i="5" s="1"/>
  <c r="T17" i="7"/>
  <c r="T24" i="7" s="1"/>
  <c r="T33" i="7" s="1"/>
  <c r="B7" i="5" s="1"/>
  <c r="I5" i="11"/>
  <c r="I7" i="11" s="1"/>
  <c r="I32" i="11" s="1"/>
  <c r="C26" i="5" s="1"/>
  <c r="AD33" i="7"/>
  <c r="B53" i="5" s="1"/>
  <c r="H20" i="7"/>
  <c r="AE28" i="7"/>
  <c r="AE30" i="7" s="1"/>
  <c r="AE33" i="7" s="1"/>
  <c r="J29" i="7"/>
  <c r="N33" i="7"/>
  <c r="Q8" i="1"/>
  <c r="R8" i="1" s="1"/>
  <c r="E5" i="5"/>
  <c r="C4" i="7"/>
  <c r="C7" i="7" s="1"/>
  <c r="C9" i="7" s="1"/>
  <c r="I7" i="7"/>
  <c r="F4" i="11"/>
  <c r="F7" i="11" s="1"/>
  <c r="F32" i="11" s="1"/>
  <c r="C61" i="5" s="1"/>
  <c r="D72" i="5"/>
  <c r="X17" i="7"/>
  <c r="X24" i="7" s="1"/>
  <c r="X33" i="7" s="1"/>
  <c r="B41" i="5" s="1"/>
  <c r="R17" i="7"/>
  <c r="C26" i="7"/>
  <c r="D32" i="7"/>
  <c r="Q9" i="1"/>
  <c r="R9" i="1" s="1"/>
  <c r="V24" i="7"/>
  <c r="V33" i="7" s="1"/>
  <c r="F14" i="7"/>
  <c r="G13" i="7"/>
  <c r="G14" i="7" s="1"/>
  <c r="W24" i="7"/>
  <c r="W33" i="7" s="1"/>
  <c r="T17" i="11"/>
  <c r="T23" i="11" s="1"/>
  <c r="T32" i="11" s="1"/>
  <c r="C35" i="5" s="1"/>
  <c r="AI20" i="7"/>
  <c r="AI24" i="7" s="1"/>
  <c r="AI33" i="7" s="1"/>
  <c r="AG28" i="7"/>
  <c r="AG30" i="7" s="1"/>
  <c r="AG33" i="7" s="1"/>
  <c r="B31" i="5" s="1"/>
  <c r="D31" i="5" s="1"/>
  <c r="L32" i="11"/>
  <c r="C30" i="5" s="1"/>
  <c r="S20" i="7"/>
  <c r="S24" i="7" s="1"/>
  <c r="S33" i="7" s="1"/>
  <c r="L28" i="7"/>
  <c r="L30" i="7" s="1"/>
  <c r="L33" i="7" s="1"/>
  <c r="B60" i="5" s="1"/>
  <c r="AK28" i="7"/>
  <c r="AK30" i="7" s="1"/>
  <c r="AK33" i="7" s="1"/>
  <c r="B24" i="5" s="1"/>
  <c r="B13" i="5"/>
  <c r="O33" i="7"/>
  <c r="B50" i="5" s="1"/>
  <c r="D34" i="5"/>
  <c r="F4" i="7"/>
  <c r="F7" i="7" s="1"/>
  <c r="F33" i="7" s="1"/>
  <c r="P24" i="7"/>
  <c r="P33" i="7" s="1"/>
  <c r="F25" i="7"/>
  <c r="I29" i="7"/>
  <c r="I30" i="7" s="1"/>
  <c r="Y33" i="7"/>
  <c r="B6" i="5" s="1"/>
  <c r="G31" i="7"/>
  <c r="G32" i="7" s="1"/>
  <c r="D15" i="5"/>
  <c r="F8" i="7"/>
  <c r="H7" i="11"/>
  <c r="H32" i="11" s="1"/>
  <c r="C55" i="5" s="1"/>
  <c r="AA33" i="7"/>
  <c r="AB33" i="7"/>
  <c r="B39" i="5" s="1"/>
  <c r="G34" i="8"/>
  <c r="R34" i="8" s="1"/>
  <c r="E32" i="11"/>
  <c r="P32" i="11"/>
  <c r="C71" i="5" s="1"/>
  <c r="Z32" i="11"/>
  <c r="C63" i="5" s="1"/>
  <c r="G33" i="11"/>
  <c r="H34" i="8"/>
  <c r="S34" i="8" s="1"/>
  <c r="AA32" i="11"/>
  <c r="C50" i="5" s="1"/>
  <c r="P31" i="8"/>
  <c r="G32" i="11"/>
  <c r="C14" i="5" s="1"/>
  <c r="D14" i="5" s="1"/>
  <c r="AB32" i="11"/>
  <c r="C53" i="5" s="1"/>
  <c r="Q31" i="8"/>
  <c r="S32" i="11"/>
  <c r="C70" i="5" s="1"/>
  <c r="F34" i="7"/>
  <c r="G34" i="7" s="1"/>
  <c r="C9" i="11"/>
  <c r="M32" i="11"/>
  <c r="U32" i="11"/>
  <c r="F13" i="11"/>
  <c r="E14" i="11"/>
  <c r="C32" i="11"/>
  <c r="C54" i="5" s="1"/>
  <c r="N32" i="11"/>
  <c r="E9" i="11"/>
  <c r="X32" i="11"/>
  <c r="C11" i="5" s="1"/>
  <c r="E24" i="11"/>
  <c r="F30" i="11"/>
  <c r="D14" i="11"/>
  <c r="D19" i="5"/>
  <c r="D20" i="5"/>
  <c r="D47" i="5"/>
  <c r="D21" i="5"/>
  <c r="D44" i="5"/>
  <c r="D23" i="5"/>
  <c r="D79" i="5"/>
  <c r="D16" i="5"/>
  <c r="D66" i="5"/>
  <c r="D10" i="5"/>
  <c r="D5" i="5" l="1"/>
  <c r="D38" i="5"/>
  <c r="O32" i="11"/>
  <c r="E26" i="7"/>
  <c r="E33" i="7"/>
  <c r="E35" i="7" s="1"/>
  <c r="D46" i="5"/>
  <c r="C25" i="5"/>
  <c r="D30" i="5"/>
  <c r="D27" i="5"/>
  <c r="D13" i="5"/>
  <c r="C32" i="5"/>
  <c r="D81" i="5"/>
  <c r="D39" i="5"/>
  <c r="D70" i="5"/>
  <c r="D65" i="5"/>
  <c r="D54" i="5"/>
  <c r="F2" i="5"/>
  <c r="J30" i="7"/>
  <c r="J33" i="7" s="1"/>
  <c r="B26" i="5" s="1"/>
  <c r="R24" i="7"/>
  <c r="R33" i="7" s="1"/>
  <c r="B68" i="5" s="1"/>
  <c r="H24" i="7"/>
  <c r="H33" i="7" s="1"/>
  <c r="B25" i="5" s="1"/>
  <c r="I33" i="7"/>
  <c r="B55" i="5" s="1"/>
  <c r="C33" i="7"/>
  <c r="B54" i="5" s="1"/>
  <c r="Q30" i="1"/>
  <c r="R30" i="1" s="1"/>
  <c r="D35" i="7"/>
  <c r="Q29" i="1"/>
  <c r="R29" i="1" s="1"/>
  <c r="C69" i="5"/>
  <c r="C52" i="5"/>
  <c r="B42" i="5"/>
  <c r="B37" i="5"/>
  <c r="B69" i="5"/>
  <c r="B57" i="5"/>
  <c r="D48" i="5"/>
  <c r="F3" i="5"/>
  <c r="B61" i="5"/>
  <c r="B71" i="5"/>
  <c r="H31" i="7"/>
  <c r="B63" i="5"/>
  <c r="F9" i="11"/>
  <c r="G8" i="11"/>
  <c r="D4" i="5"/>
  <c r="F4" i="5" s="1"/>
  <c r="D82" i="5"/>
  <c r="F14" i="11"/>
  <c r="G13" i="11"/>
  <c r="H13" i="7"/>
  <c r="H14" i="7" s="1"/>
  <c r="B22" i="5"/>
  <c r="D28" i="5"/>
  <c r="H33" i="11"/>
  <c r="G34" i="11"/>
  <c r="D9" i="5"/>
  <c r="D36" i="5"/>
  <c r="E34" i="11"/>
  <c r="C60" i="5"/>
  <c r="B33" i="5"/>
  <c r="D33" i="5" s="1"/>
  <c r="D50" i="5"/>
  <c r="D57" i="5"/>
  <c r="D18" i="5"/>
  <c r="D63" i="5"/>
  <c r="C34" i="11"/>
  <c r="F9" i="7"/>
  <c r="G8" i="7"/>
  <c r="G9" i="7" s="1"/>
  <c r="F26" i="7"/>
  <c r="G25" i="7"/>
  <c r="G26" i="7" s="1"/>
  <c r="D53" i="5"/>
  <c r="D35" i="5"/>
  <c r="F31" i="11"/>
  <c r="G30" i="11"/>
  <c r="C57" i="5"/>
  <c r="C17" i="5"/>
  <c r="D17" i="5" s="1"/>
  <c r="D69" i="5"/>
  <c r="D71" i="5"/>
  <c r="E25" i="11"/>
  <c r="F24" i="11"/>
  <c r="C41" i="5"/>
  <c r="F35" i="7"/>
  <c r="F34" i="11"/>
  <c r="B70" i="5"/>
  <c r="E6" i="5"/>
  <c r="D43" i="5" l="1"/>
  <c r="D22" i="5"/>
  <c r="D41" i="5"/>
  <c r="D29" i="5"/>
  <c r="D42" i="5"/>
  <c r="D32" i="5"/>
  <c r="D8" i="5"/>
  <c r="D60" i="5"/>
  <c r="D61" i="5"/>
  <c r="F5" i="5"/>
  <c r="D68" i="5"/>
  <c r="D52" i="5"/>
  <c r="D25" i="5"/>
  <c r="D24" i="5"/>
  <c r="D26" i="5"/>
  <c r="C35" i="7"/>
  <c r="D55" i="5"/>
  <c r="G35" i="7"/>
  <c r="H34" i="7"/>
  <c r="G31" i="11"/>
  <c r="H30" i="11"/>
  <c r="H32" i="7"/>
  <c r="I31" i="7"/>
  <c r="G9" i="11"/>
  <c r="H8" i="11"/>
  <c r="H8" i="7"/>
  <c r="I33" i="11"/>
  <c r="H34" i="11"/>
  <c r="G14" i="11"/>
  <c r="H13" i="11"/>
  <c r="E7" i="5"/>
  <c r="F6" i="5"/>
  <c r="I13" i="7"/>
  <c r="F25" i="11"/>
  <c r="G24" i="11"/>
  <c r="H25" i="7"/>
  <c r="K33" i="11" l="1"/>
  <c r="K34" i="11" s="1"/>
  <c r="J33" i="11"/>
  <c r="J34" i="11" s="1"/>
  <c r="D37" i="5"/>
  <c r="H14" i="11"/>
  <c r="I13" i="11"/>
  <c r="J31" i="7"/>
  <c r="I32" i="7"/>
  <c r="G25" i="11"/>
  <c r="H24" i="11"/>
  <c r="I34" i="11"/>
  <c r="H9" i="11"/>
  <c r="I8" i="11"/>
  <c r="H31" i="11"/>
  <c r="I30" i="11"/>
  <c r="I14" i="7"/>
  <c r="J13" i="7"/>
  <c r="I25" i="7"/>
  <c r="H26" i="7"/>
  <c r="H9" i="7"/>
  <c r="I8" i="7"/>
  <c r="E8" i="5"/>
  <c r="F7" i="5"/>
  <c r="I34" i="7"/>
  <c r="H35" i="7"/>
  <c r="K8" i="11" l="1"/>
  <c r="K9" i="11" s="1"/>
  <c r="J8" i="11"/>
  <c r="J9" i="11" s="1"/>
  <c r="K30" i="11"/>
  <c r="K31" i="11" s="1"/>
  <c r="J30" i="11"/>
  <c r="J31" i="11" s="1"/>
  <c r="K13" i="11"/>
  <c r="K14" i="11" s="1"/>
  <c r="J13" i="11"/>
  <c r="J14" i="11" s="1"/>
  <c r="I9" i="7"/>
  <c r="J8" i="7"/>
  <c r="I14" i="11"/>
  <c r="F8" i="5"/>
  <c r="E9" i="5"/>
  <c r="I31" i="11"/>
  <c r="L33" i="11"/>
  <c r="H25" i="11"/>
  <c r="I24" i="11"/>
  <c r="J14" i="7"/>
  <c r="K13" i="7"/>
  <c r="I26" i="7"/>
  <c r="J25" i="7"/>
  <c r="I9" i="11"/>
  <c r="I35" i="7"/>
  <c r="J34" i="7"/>
  <c r="J32" i="7"/>
  <c r="K31" i="7"/>
  <c r="K24" i="11" l="1"/>
  <c r="K25" i="11" s="1"/>
  <c r="J24" i="11"/>
  <c r="J25" i="11" s="1"/>
  <c r="L30" i="11"/>
  <c r="K14" i="7"/>
  <c r="L13" i="7"/>
  <c r="L13" i="11"/>
  <c r="L8" i="11"/>
  <c r="J26" i="7"/>
  <c r="K25" i="7"/>
  <c r="I25" i="11"/>
  <c r="J35" i="7"/>
  <c r="K34" i="7"/>
  <c r="K32" i="7"/>
  <c r="L31" i="7"/>
  <c r="L34" i="11"/>
  <c r="M33" i="11"/>
  <c r="E10" i="5"/>
  <c r="F9" i="5"/>
  <c r="J9" i="7"/>
  <c r="K8" i="7"/>
  <c r="K35" i="7" l="1"/>
  <c r="L34" i="7"/>
  <c r="M13" i="11"/>
  <c r="L14" i="11"/>
  <c r="M8" i="11"/>
  <c r="L9" i="11"/>
  <c r="E13" i="5"/>
  <c r="F10" i="5"/>
  <c r="M34" i="11"/>
  <c r="O33" i="11"/>
  <c r="N33" i="11"/>
  <c r="K26" i="7"/>
  <c r="L25" i="7"/>
  <c r="M13" i="7"/>
  <c r="L14" i="7"/>
  <c r="M30" i="11"/>
  <c r="L31" i="11"/>
  <c r="K9" i="7"/>
  <c r="L8" i="7"/>
  <c r="L32" i="7"/>
  <c r="M31" i="7"/>
  <c r="L24" i="11"/>
  <c r="L9" i="7" l="1"/>
  <c r="M8" i="7"/>
  <c r="E14" i="5"/>
  <c r="F13" i="5"/>
  <c r="N34" i="11"/>
  <c r="P33" i="11"/>
  <c r="P34" i="11" s="1"/>
  <c r="N8" i="11"/>
  <c r="M9" i="11"/>
  <c r="O8" i="11"/>
  <c r="O13" i="11"/>
  <c r="N13" i="11"/>
  <c r="M14" i="11"/>
  <c r="M14" i="7"/>
  <c r="N13" i="7"/>
  <c r="Q33" i="11"/>
  <c r="O34" i="11"/>
  <c r="N30" i="11"/>
  <c r="M31" i="11"/>
  <c r="O30" i="11"/>
  <c r="L35" i="7"/>
  <c r="M34" i="7"/>
  <c r="M24" i="11"/>
  <c r="L25" i="11"/>
  <c r="M32" i="7"/>
  <c r="N31" i="7"/>
  <c r="L26" i="7"/>
  <c r="M25" i="7"/>
  <c r="N14" i="7" l="1"/>
  <c r="O13" i="7"/>
  <c r="N31" i="11"/>
  <c r="P30" i="11"/>
  <c r="P31" i="11" s="1"/>
  <c r="N9" i="11"/>
  <c r="P8" i="11"/>
  <c r="P9" i="11" s="1"/>
  <c r="M9" i="7"/>
  <c r="N8" i="7"/>
  <c r="R33" i="11"/>
  <c r="Q34" i="11"/>
  <c r="F14" i="5"/>
  <c r="E15" i="5"/>
  <c r="M25" i="11"/>
  <c r="O24" i="11"/>
  <c r="N24" i="11"/>
  <c r="N32" i="7"/>
  <c r="O31" i="7"/>
  <c r="N14" i="11"/>
  <c r="P13" i="11"/>
  <c r="P14" i="11" s="1"/>
  <c r="O14" i="11"/>
  <c r="Q13" i="11"/>
  <c r="M26" i="7"/>
  <c r="N25" i="7"/>
  <c r="M35" i="7"/>
  <c r="N34" i="7"/>
  <c r="O31" i="11"/>
  <c r="Q30" i="11"/>
  <c r="O9" i="11"/>
  <c r="Q8" i="11"/>
  <c r="E16" i="5" l="1"/>
  <c r="F15" i="5"/>
  <c r="N26" i="7"/>
  <c r="O25" i="7"/>
  <c r="N35" i="7"/>
  <c r="O34" i="7"/>
  <c r="N25" i="11"/>
  <c r="P24" i="11"/>
  <c r="P25" i="11" s="1"/>
  <c r="R34" i="11"/>
  <c r="S33" i="11"/>
  <c r="Q14" i="11"/>
  <c r="R13" i="11"/>
  <c r="Q31" i="11"/>
  <c r="R30" i="11"/>
  <c r="O25" i="11"/>
  <c r="Q24" i="11"/>
  <c r="N9" i="7"/>
  <c r="O8" i="7"/>
  <c r="O14" i="7"/>
  <c r="P13" i="7"/>
  <c r="Q9" i="11"/>
  <c r="R8" i="11"/>
  <c r="O32" i="7"/>
  <c r="P31" i="7"/>
  <c r="P8" i="7" l="1"/>
  <c r="O9" i="7"/>
  <c r="R31" i="11"/>
  <c r="S30" i="11"/>
  <c r="O26" i="7"/>
  <c r="P25" i="7"/>
  <c r="S34" i="11"/>
  <c r="T33" i="11"/>
  <c r="E17" i="5"/>
  <c r="F16" i="5"/>
  <c r="Q25" i="11"/>
  <c r="R24" i="11"/>
  <c r="P14" i="7"/>
  <c r="R13" i="7"/>
  <c r="Q13" i="7"/>
  <c r="Q14" i="7" s="1"/>
  <c r="R9" i="11"/>
  <c r="S8" i="11"/>
  <c r="R14" i="11"/>
  <c r="S13" i="11"/>
  <c r="O35" i="7"/>
  <c r="P34" i="7"/>
  <c r="P32" i="7"/>
  <c r="R31" i="7"/>
  <c r="Q31" i="7"/>
  <c r="Q32" i="7" s="1"/>
  <c r="T8" i="11" l="1"/>
  <c r="S9" i="11"/>
  <c r="T30" i="11"/>
  <c r="S31" i="11"/>
  <c r="Q25" i="7"/>
  <c r="Q26" i="7" s="1"/>
  <c r="R25" i="7"/>
  <c r="P26" i="7"/>
  <c r="R32" i="7"/>
  <c r="S31" i="7"/>
  <c r="S14" i="11"/>
  <c r="T13" i="11"/>
  <c r="S24" i="11"/>
  <c r="R25" i="11"/>
  <c r="E18" i="5"/>
  <c r="F17" i="5"/>
  <c r="P9" i="7"/>
  <c r="R8" i="7"/>
  <c r="Q8" i="7"/>
  <c r="Q9" i="7" s="1"/>
  <c r="T34" i="11"/>
  <c r="U33" i="11"/>
  <c r="Q34" i="7"/>
  <c r="Q35" i="7" s="1"/>
  <c r="P35" i="7"/>
  <c r="R34" i="7"/>
  <c r="R14" i="7"/>
  <c r="S13" i="7"/>
  <c r="U34" i="11" l="1"/>
  <c r="V33" i="11"/>
  <c r="R9" i="7"/>
  <c r="S8" i="7"/>
  <c r="U30" i="11"/>
  <c r="T31" i="11"/>
  <c r="U13" i="11"/>
  <c r="T14" i="11"/>
  <c r="R35" i="7"/>
  <c r="S34" i="7"/>
  <c r="E19" i="5"/>
  <c r="F18" i="5"/>
  <c r="R26" i="7"/>
  <c r="S25" i="7"/>
  <c r="S14" i="7"/>
  <c r="T13" i="7"/>
  <c r="S32" i="7"/>
  <c r="T31" i="7"/>
  <c r="U8" i="11"/>
  <c r="T9" i="11"/>
  <c r="T24" i="11"/>
  <c r="S25" i="11"/>
  <c r="S26" i="7" l="1"/>
  <c r="T25" i="7"/>
  <c r="V30" i="11"/>
  <c r="U31" i="11"/>
  <c r="V34" i="11"/>
  <c r="W33" i="11"/>
  <c r="E20" i="5"/>
  <c r="F19" i="5"/>
  <c r="S9" i="7"/>
  <c r="T8" i="7"/>
  <c r="U24" i="11"/>
  <c r="T25" i="11"/>
  <c r="T32" i="7"/>
  <c r="U31" i="7"/>
  <c r="U13" i="7"/>
  <c r="T14" i="7"/>
  <c r="S35" i="7"/>
  <c r="T34" i="7"/>
  <c r="V13" i="11"/>
  <c r="U14" i="11"/>
  <c r="V8" i="11"/>
  <c r="U9" i="11"/>
  <c r="U32" i="7" l="1"/>
  <c r="V31" i="7"/>
  <c r="X33" i="11"/>
  <c r="W34" i="11"/>
  <c r="T9" i="7"/>
  <c r="U8" i="7"/>
  <c r="U25" i="11"/>
  <c r="V24" i="11"/>
  <c r="T35" i="7"/>
  <c r="U34" i="7"/>
  <c r="T26" i="7"/>
  <c r="U25" i="7"/>
  <c r="E21" i="5"/>
  <c r="F20" i="5"/>
  <c r="V9" i="11"/>
  <c r="W8" i="11"/>
  <c r="W13" i="11"/>
  <c r="V14" i="11"/>
  <c r="U14" i="7"/>
  <c r="V13" i="7"/>
  <c r="V31" i="11"/>
  <c r="W30" i="11"/>
  <c r="V14" i="7" l="1"/>
  <c r="W13" i="7"/>
  <c r="W14" i="11"/>
  <c r="X13" i="11"/>
  <c r="U26" i="7"/>
  <c r="V25" i="7"/>
  <c r="U35" i="7"/>
  <c r="V34" i="7"/>
  <c r="U9" i="7"/>
  <c r="V8" i="7"/>
  <c r="W9" i="11"/>
  <c r="X8" i="11"/>
  <c r="V32" i="7"/>
  <c r="W31" i="7"/>
  <c r="W31" i="11"/>
  <c r="X30" i="11"/>
  <c r="F21" i="5"/>
  <c r="E22" i="5"/>
  <c r="V25" i="11"/>
  <c r="W24" i="11"/>
  <c r="Y33" i="11"/>
  <c r="X34" i="11"/>
  <c r="X14" i="11" l="1"/>
  <c r="Y13" i="11"/>
  <c r="E23" i="5"/>
  <c r="F22" i="5"/>
  <c r="V9" i="7"/>
  <c r="W8" i="7"/>
  <c r="Z33" i="11"/>
  <c r="Y34" i="11"/>
  <c r="V26" i="7"/>
  <c r="W25" i="7"/>
  <c r="W25" i="11"/>
  <c r="X24" i="11"/>
  <c r="X31" i="11"/>
  <c r="Y30" i="11"/>
  <c r="W14" i="7"/>
  <c r="X13" i="7"/>
  <c r="X9" i="11"/>
  <c r="Y8" i="11"/>
  <c r="W32" i="7"/>
  <c r="X31" i="7"/>
  <c r="V35" i="7"/>
  <c r="W34" i="7"/>
  <c r="X8" i="7" l="1"/>
  <c r="W9" i="7"/>
  <c r="X32" i="7"/>
  <c r="Y31" i="7"/>
  <c r="W26" i="7"/>
  <c r="X25" i="7"/>
  <c r="Y14" i="11"/>
  <c r="Z13" i="11"/>
  <c r="Y31" i="11"/>
  <c r="Z30" i="11"/>
  <c r="Y9" i="11"/>
  <c r="Z8" i="11"/>
  <c r="F23" i="5"/>
  <c r="E24" i="5"/>
  <c r="X14" i="7"/>
  <c r="Y13" i="7"/>
  <c r="X25" i="11"/>
  <c r="Y24" i="11"/>
  <c r="W35" i="7"/>
  <c r="X34" i="7"/>
  <c r="Z34" i="11"/>
  <c r="AB33" i="11"/>
  <c r="AA33" i="11"/>
  <c r="AA34" i="11" s="1"/>
  <c r="Y25" i="7" l="1"/>
  <c r="X26" i="7"/>
  <c r="Y34" i="7"/>
  <c r="X35" i="7"/>
  <c r="Z31" i="11"/>
  <c r="AB30" i="11"/>
  <c r="AA30" i="11"/>
  <c r="AA31" i="11" s="1"/>
  <c r="Z14" i="11"/>
  <c r="AB13" i="11"/>
  <c r="AA13" i="11"/>
  <c r="AA14" i="11" s="1"/>
  <c r="Y14" i="7"/>
  <c r="AA13" i="7"/>
  <c r="Z13" i="7"/>
  <c r="Z14" i="7" s="1"/>
  <c r="Z31" i="7"/>
  <c r="Z32" i="7" s="1"/>
  <c r="Y32" i="7"/>
  <c r="AA31" i="7"/>
  <c r="X9" i="7"/>
  <c r="Y8" i="7"/>
  <c r="AB34" i="11"/>
  <c r="AC33" i="11"/>
  <c r="Y25" i="11"/>
  <c r="Z24" i="11"/>
  <c r="E25" i="5"/>
  <c r="F24" i="5"/>
  <c r="Z9" i="11"/>
  <c r="AB8" i="11"/>
  <c r="AA8" i="11"/>
  <c r="AA9" i="11" s="1"/>
  <c r="AC13" i="11" l="1"/>
  <c r="AB14" i="11"/>
  <c r="AC8" i="11"/>
  <c r="AB9" i="11"/>
  <c r="AA14" i="7"/>
  <c r="AC13" i="7"/>
  <c r="AB13" i="7"/>
  <c r="AB14" i="7" s="1"/>
  <c r="Y26" i="7"/>
  <c r="AA25" i="7"/>
  <c r="Z25" i="7"/>
  <c r="Z26" i="7" s="1"/>
  <c r="Y35" i="7"/>
  <c r="AA34" i="7"/>
  <c r="Z34" i="7"/>
  <c r="Z35" i="7" s="1"/>
  <c r="AB24" i="11"/>
  <c r="AA24" i="11"/>
  <c r="AA25" i="11" s="1"/>
  <c r="Z25" i="11"/>
  <c r="AA32" i="7"/>
  <c r="AC31" i="7"/>
  <c r="AB31" i="7"/>
  <c r="AB32" i="7" s="1"/>
  <c r="Y9" i="7"/>
  <c r="AA8" i="7"/>
  <c r="Z8" i="7"/>
  <c r="Z9" i="7" s="1"/>
  <c r="AC34" i="11"/>
  <c r="AD33" i="11"/>
  <c r="F25" i="5"/>
  <c r="E26" i="5"/>
  <c r="AC30" i="11"/>
  <c r="AB31" i="11"/>
  <c r="AA9" i="7" l="1"/>
  <c r="AC8" i="7"/>
  <c r="AB8" i="7"/>
  <c r="AB9" i="7" s="1"/>
  <c r="AD13" i="11"/>
  <c r="AC14" i="11"/>
  <c r="AD34" i="11"/>
  <c r="AE33" i="11"/>
  <c r="AE34" i="11" s="1"/>
  <c r="E27" i="5"/>
  <c r="F26" i="5"/>
  <c r="AC14" i="7"/>
  <c r="AD13" i="7"/>
  <c r="AA35" i="7"/>
  <c r="AC34" i="7"/>
  <c r="AB34" i="7"/>
  <c r="AB35" i="7" s="1"/>
  <c r="AA26" i="7"/>
  <c r="AC25" i="7"/>
  <c r="AB25" i="7"/>
  <c r="AB26" i="7" s="1"/>
  <c r="AD30" i="11"/>
  <c r="AC31" i="11"/>
  <c r="AC32" i="7"/>
  <c r="AD31" i="7"/>
  <c r="AC24" i="11"/>
  <c r="AB25" i="11"/>
  <c r="AD8" i="11"/>
  <c r="AC9" i="11"/>
  <c r="AD9" i="11" l="1"/>
  <c r="AE8" i="11"/>
  <c r="AE9" i="11" s="1"/>
  <c r="AD31" i="11"/>
  <c r="AE30" i="11"/>
  <c r="AE31" i="11" s="1"/>
  <c r="F27" i="5"/>
  <c r="E28" i="5"/>
  <c r="AH13" i="7"/>
  <c r="AD14" i="7"/>
  <c r="AE13" i="7"/>
  <c r="AC25" i="11"/>
  <c r="AD24" i="11"/>
  <c r="AC35" i="7"/>
  <c r="AD34" i="7"/>
  <c r="AC26" i="7"/>
  <c r="AD25" i="7"/>
  <c r="AE13" i="11"/>
  <c r="AE14" i="11" s="1"/>
  <c r="AD14" i="11"/>
  <c r="AH31" i="7"/>
  <c r="AD32" i="7"/>
  <c r="AE31" i="7"/>
  <c r="AC9" i="7"/>
  <c r="AD8" i="7"/>
  <c r="AD35" i="7" l="1"/>
  <c r="AE34" i="7"/>
  <c r="AH34" i="7"/>
  <c r="AI13" i="7"/>
  <c r="AI14" i="7" s="1"/>
  <c r="AE14" i="7"/>
  <c r="AF13" i="7"/>
  <c r="AD26" i="7"/>
  <c r="AE25" i="7"/>
  <c r="AH25" i="7"/>
  <c r="AH14" i="7"/>
  <c r="AJ13" i="7"/>
  <c r="E29" i="5"/>
  <c r="F28" i="5"/>
  <c r="AD25" i="11"/>
  <c r="AE24" i="11"/>
  <c r="AE25" i="11" s="1"/>
  <c r="AE32" i="7"/>
  <c r="AF31" i="7"/>
  <c r="AI31" i="7"/>
  <c r="AI32" i="7" s="1"/>
  <c r="AD9" i="7"/>
  <c r="AE8" i="7"/>
  <c r="AH8" i="7"/>
  <c r="AH32" i="7"/>
  <c r="AJ31" i="7"/>
  <c r="AF8" i="7" l="1"/>
  <c r="AI8" i="7"/>
  <c r="AI9" i="7" s="1"/>
  <c r="AE9" i="7"/>
  <c r="AH35" i="7"/>
  <c r="AJ34" i="7"/>
  <c r="AH9" i="7"/>
  <c r="AJ8" i="7"/>
  <c r="AH26" i="7"/>
  <c r="AJ25" i="7"/>
  <c r="AE26" i="7"/>
  <c r="AF25" i="7"/>
  <c r="AI25" i="7"/>
  <c r="AI26" i="7" s="1"/>
  <c r="AF14" i="7"/>
  <c r="AG13" i="7"/>
  <c r="AG14" i="7" s="1"/>
  <c r="AF32" i="7"/>
  <c r="AG31" i="7"/>
  <c r="AG32" i="7" s="1"/>
  <c r="E30" i="5"/>
  <c r="F29" i="5"/>
  <c r="AE35" i="7"/>
  <c r="AF34" i="7"/>
  <c r="AI34" i="7"/>
  <c r="AI35" i="7" s="1"/>
  <c r="AJ32" i="7"/>
  <c r="AK31" i="7"/>
  <c r="AK32" i="7" s="1"/>
  <c r="AK13" i="7"/>
  <c r="AK14" i="7" s="1"/>
  <c r="AJ14" i="7"/>
  <c r="AJ35" i="7" l="1"/>
  <c r="AK34" i="7"/>
  <c r="AK35" i="7" s="1"/>
  <c r="AG34" i="7"/>
  <c r="AG35" i="7" s="1"/>
  <c r="AF35" i="7"/>
  <c r="AG25" i="7"/>
  <c r="AG26" i="7" s="1"/>
  <c r="AF26" i="7"/>
  <c r="E31" i="5"/>
  <c r="F30" i="5"/>
  <c r="AJ26" i="7"/>
  <c r="AK25" i="7"/>
  <c r="AK26" i="7" s="1"/>
  <c r="AJ9" i="7"/>
  <c r="AK8" i="7"/>
  <c r="AK9" i="7" s="1"/>
  <c r="AF9" i="7"/>
  <c r="AG8" i="7"/>
  <c r="AG9" i="7" s="1"/>
  <c r="F31" i="5" l="1"/>
  <c r="E32" i="5"/>
  <c r="E33" i="5" l="1"/>
  <c r="F32" i="5"/>
  <c r="E34" i="5" l="1"/>
  <c r="F33" i="5"/>
  <c r="E35" i="5" l="1"/>
  <c r="F34" i="5"/>
  <c r="F35" i="5" l="1"/>
  <c r="E36" i="5"/>
  <c r="E37" i="5" l="1"/>
  <c r="F36" i="5"/>
  <c r="E38" i="5" l="1"/>
  <c r="F37" i="5"/>
  <c r="E39" i="5" l="1"/>
  <c r="F38" i="5"/>
  <c r="E40" i="5" l="1"/>
  <c r="F39" i="5"/>
  <c r="F40" i="5" l="1"/>
  <c r="E41" i="5"/>
  <c r="E42" i="5" l="1"/>
  <c r="F41" i="5"/>
  <c r="F42" i="5" l="1"/>
  <c r="E43" i="5"/>
  <c r="E44" i="5" l="1"/>
  <c r="F43" i="5"/>
  <c r="F44" i="5" l="1"/>
  <c r="E45" i="5"/>
  <c r="E46" i="5" l="1"/>
  <c r="F45" i="5"/>
  <c r="F46" i="5" l="1"/>
  <c r="E47" i="5"/>
  <c r="E48" i="5" l="1"/>
  <c r="F47" i="5"/>
  <c r="E49" i="5" l="1"/>
  <c r="F48" i="5"/>
  <c r="E50" i="5" l="1"/>
  <c r="F49" i="5"/>
  <c r="F50" i="5" l="1"/>
  <c r="E51" i="5"/>
  <c r="E52" i="5" l="1"/>
  <c r="F51" i="5"/>
  <c r="E53" i="5" l="1"/>
  <c r="F52" i="5"/>
  <c r="E54" i="5" l="1"/>
  <c r="F53" i="5"/>
  <c r="E55" i="5" l="1"/>
  <c r="F54" i="5"/>
  <c r="E56" i="5" l="1"/>
  <c r="F55" i="5"/>
  <c r="F56" i="5" l="1"/>
  <c r="E57" i="5"/>
  <c r="E58" i="5" l="1"/>
  <c r="F57" i="5"/>
  <c r="E59" i="5" l="1"/>
  <c r="F58" i="5"/>
  <c r="F59" i="5" l="1"/>
  <c r="E60" i="5"/>
  <c r="E61" i="5" l="1"/>
  <c r="F60" i="5"/>
  <c r="E62" i="5" l="1"/>
  <c r="F61" i="5"/>
  <c r="F62" i="5" l="1"/>
  <c r="E63" i="5"/>
  <c r="E64" i="5" l="1"/>
  <c r="F63" i="5"/>
  <c r="F64" i="5" l="1"/>
  <c r="E65" i="5"/>
  <c r="E66" i="5" l="1"/>
  <c r="F65" i="5"/>
  <c r="F66" i="5" l="1"/>
  <c r="E67" i="5"/>
  <c r="E68" i="5" l="1"/>
  <c r="F67" i="5"/>
  <c r="F68" i="5" l="1"/>
  <c r="E69" i="5"/>
  <c r="E70" i="5" l="1"/>
  <c r="F69" i="5"/>
  <c r="F70" i="5" l="1"/>
  <c r="E71" i="5"/>
  <c r="F71" i="5" l="1"/>
  <c r="E72" i="5"/>
  <c r="E73" i="5" l="1"/>
  <c r="F72" i="5"/>
  <c r="F73" i="5" l="1"/>
  <c r="E74" i="5"/>
  <c r="E75" i="5" l="1"/>
  <c r="F74" i="5"/>
  <c r="E76" i="5" l="1"/>
  <c r="F75" i="5"/>
  <c r="F76" i="5" l="1"/>
  <c r="E77" i="5"/>
  <c r="E78" i="5" l="1"/>
  <c r="F77" i="5"/>
  <c r="F78" i="5" l="1"/>
  <c r="E79" i="5"/>
  <c r="E81" i="5" s="1"/>
  <c r="F81" i="5" s="1"/>
  <c r="E80" i="5" l="1"/>
  <c r="F79" i="5"/>
  <c r="F80" i="5" l="1"/>
  <c r="E82" i="5"/>
  <c r="E83" i="5" l="1"/>
  <c r="F83" i="5" s="1"/>
  <c r="F82" i="5"/>
</calcChain>
</file>

<file path=xl/sharedStrings.xml><?xml version="1.0" encoding="utf-8"?>
<sst xmlns="http://schemas.openxmlformats.org/spreadsheetml/2006/main" count="429" uniqueCount="245">
  <si>
    <t xml:space="preserve">НАКОПИТЕЛЬНАЯ ВЕДОМОСТЬ 
к примерному 20- ти дневному меню для питания детей с 3-7  лет с 8-10 ч пребыванием,
в дошкольном образовательном учреждении. </t>
  </si>
  <si>
    <t>№</t>
  </si>
  <si>
    <t>Продукты</t>
  </si>
  <si>
    <t xml:space="preserve"> Норма продуктов в г, мл, нетто на 1 ребенка/сутки СанПиН 2.4.1.3049-13</t>
  </si>
  <si>
    <t>Проценты</t>
  </si>
  <si>
    <t xml:space="preserve">Норма в день, г  </t>
  </si>
  <si>
    <t>за 10 дней, г</t>
  </si>
  <si>
    <t>Факт в день, г</t>
  </si>
  <si>
    <t>% выполнения</t>
  </si>
  <si>
    <t>за 20 дней</t>
  </si>
  <si>
    <t>% выполнения за 20 дней</t>
  </si>
  <si>
    <t>Хлеб пшеничный *</t>
  </si>
  <si>
    <t>Хлеб ржаной (ржано-пшеничный)*</t>
  </si>
  <si>
    <t>Мука пшеничная*</t>
  </si>
  <si>
    <t>Крупы (злаки), бобовые</t>
  </si>
  <si>
    <t>Макаронные изделия</t>
  </si>
  <si>
    <t xml:space="preserve">Картофель </t>
  </si>
  <si>
    <t xml:space="preserve">Овощи, зелень </t>
  </si>
  <si>
    <t>Фрукты (плоды) свежие</t>
  </si>
  <si>
    <t>Фрукты (плоды) сухие</t>
  </si>
  <si>
    <t>Сахар</t>
  </si>
  <si>
    <t>Кондитерские изделия</t>
  </si>
  <si>
    <t>Какао-порошок</t>
  </si>
  <si>
    <t xml:space="preserve">Кофейный напиток </t>
  </si>
  <si>
    <t>Чай, фито-чай</t>
  </si>
  <si>
    <t>Мясо жилованное</t>
  </si>
  <si>
    <t>Куры 1 категории</t>
  </si>
  <si>
    <t>Рыба (филе)</t>
  </si>
  <si>
    <t>Молоко и кисломолочные продукты  (массовая доля 2,5%)</t>
  </si>
  <si>
    <t>Творог (жирность 9%)</t>
  </si>
  <si>
    <t>Сметана (массовая доля 15%)</t>
  </si>
  <si>
    <t>Сыр</t>
  </si>
  <si>
    <t>Масло сливочное</t>
  </si>
  <si>
    <t>Масло растительное</t>
  </si>
  <si>
    <t>Яйцо куриное столовое</t>
  </si>
  <si>
    <t>Дрожжи хлебопекарные</t>
  </si>
  <si>
    <t>Соль</t>
  </si>
  <si>
    <t xml:space="preserve">* ввиду отсутствия в рационе питания хлебо-булочных изделий собственного производства произведен перерасчет в соответствии с Приложением 7
 "Таблица замены продуктов по белкам и углеводам" </t>
  </si>
  <si>
    <t>**-мучное изделие промышленного производства посчитаны к норме потребления пшеничного хлеба   1,4,7,8,9  день.</t>
  </si>
  <si>
    <t>* тесто слоеное  тесто дрожжевое в хлеб пшеничный</t>
  </si>
  <si>
    <t>Завтрак</t>
  </si>
  <si>
    <t>Второй завтрак</t>
  </si>
  <si>
    <t>Обед</t>
  </si>
  <si>
    <t>Полдник</t>
  </si>
  <si>
    <t>Наименование продуктов</t>
  </si>
  <si>
    <t>11день</t>
  </si>
  <si>
    <t>13день</t>
  </si>
  <si>
    <t>итого за 10 дней</t>
  </si>
  <si>
    <t>кол-во детей</t>
  </si>
  <si>
    <t>всего продуктов</t>
  </si>
  <si>
    <t>Сердце говяжье</t>
  </si>
  <si>
    <t>Котлета столовая п/ф 80 г</t>
  </si>
  <si>
    <t>Курица</t>
  </si>
  <si>
    <t>Фарш говяжий</t>
  </si>
  <si>
    <t>Грудка куриная зам.</t>
  </si>
  <si>
    <t>Крупа пшеничная</t>
  </si>
  <si>
    <t>Крупа ячневая</t>
  </si>
  <si>
    <t>Крупа гречневая</t>
  </si>
  <si>
    <t>Крупа кукурузная</t>
  </si>
  <si>
    <t>Крупа перловая</t>
  </si>
  <si>
    <t>Рис пропаренный</t>
  </si>
  <si>
    <t>Горох лущенный</t>
  </si>
  <si>
    <t>Рис круглый</t>
  </si>
  <si>
    <t>Крупа пшено</t>
  </si>
  <si>
    <t>Крупа манная</t>
  </si>
  <si>
    <t>Хлопья овсяные геркулес</t>
  </si>
  <si>
    <t>Яйцо</t>
  </si>
  <si>
    <t>в штуках</t>
  </si>
  <si>
    <t>Сахарная пудра</t>
  </si>
  <si>
    <t>Кофейный напиток</t>
  </si>
  <si>
    <t>Чай черный</t>
  </si>
  <si>
    <t>Ванилин</t>
  </si>
  <si>
    <t>Повидло</t>
  </si>
  <si>
    <t>Зеленый горошек</t>
  </si>
  <si>
    <t>Кукуруза консерв.</t>
  </si>
  <si>
    <t>Огурцы соленые</t>
  </si>
  <si>
    <t>Икра кабачковая</t>
  </si>
  <si>
    <t>Молоко сгущенное</t>
  </si>
  <si>
    <t>Томатная паста</t>
  </si>
  <si>
    <t>Макароны(мелкие в суп)</t>
  </si>
  <si>
    <t>Лавровый лист</t>
  </si>
  <si>
    <t>Мука</t>
  </si>
  <si>
    <t>Дрожжи</t>
  </si>
  <si>
    <t>Макароны</t>
  </si>
  <si>
    <t>Сода</t>
  </si>
  <si>
    <t>Лимонная кислота</t>
  </si>
  <si>
    <t>Сухарь панировочный</t>
  </si>
  <si>
    <t>Крахмал</t>
  </si>
  <si>
    <t>Булочка пром произпром произ</t>
  </si>
  <si>
    <t>Аскорбиновая кислота</t>
  </si>
  <si>
    <t>Тесто слоеное</t>
  </si>
  <si>
    <t>Хлеб пшеничный</t>
  </si>
  <si>
    <t>Хлеб ржаной</t>
  </si>
  <si>
    <t>Батон МОЛОЧНЫЙ</t>
  </si>
  <si>
    <t>Молоко</t>
  </si>
  <si>
    <t>Снежок</t>
  </si>
  <si>
    <t>Сметана</t>
  </si>
  <si>
    <t>Творог</t>
  </si>
  <si>
    <t>Кефир</t>
  </si>
  <si>
    <t>Сыр Сулугуни</t>
  </si>
  <si>
    <t>Сырники пром. производства</t>
  </si>
  <si>
    <t>Сухофрукты</t>
  </si>
  <si>
    <t>Курага</t>
  </si>
  <si>
    <t>Шиповник</t>
  </si>
  <si>
    <t>Морковь</t>
  </si>
  <si>
    <t>Картофель</t>
  </si>
  <si>
    <t>Лук</t>
  </si>
  <si>
    <t>Капуста</t>
  </si>
  <si>
    <t>Свекла</t>
  </si>
  <si>
    <t>Помидоры свежие</t>
  </si>
  <si>
    <t>Огурцы свежие</t>
  </si>
  <si>
    <t>Перец болгарский</t>
  </si>
  <si>
    <t>Груши</t>
  </si>
  <si>
    <t>Лимон</t>
  </si>
  <si>
    <t>Яблоки</t>
  </si>
  <si>
    <t>Смесь ягодно-яблочная</t>
  </si>
  <si>
    <t>Смесь ягод "Я Вишенка"</t>
  </si>
  <si>
    <t>11 день с 3-7 лет</t>
  </si>
  <si>
    <t>Наименование блюда</t>
  </si>
  <si>
    <t>Брутто, г</t>
  </si>
  <si>
    <t>Нетто, г</t>
  </si>
  <si>
    <t>Выход, г</t>
  </si>
  <si>
    <t>батон Молочный</t>
  </si>
  <si>
    <t>Каша жидкая молочная пшеничная</t>
  </si>
  <si>
    <t>крупа пшеничная</t>
  </si>
  <si>
    <t>вода питьевая</t>
  </si>
  <si>
    <t>соль йодированная</t>
  </si>
  <si>
    <t>молоко питьевое 2,5% жирности</t>
  </si>
  <si>
    <t>сахар песок</t>
  </si>
  <si>
    <t>масло сливочное 72,5%</t>
  </si>
  <si>
    <t>180</t>
  </si>
  <si>
    <t>кофейный напиток</t>
  </si>
  <si>
    <t>Напиток из изюма + Витамин С</t>
  </si>
  <si>
    <t>изюм светлый</t>
  </si>
  <si>
    <t>аскорбиновая кислота</t>
  </si>
  <si>
    <t>Яйцо отварное с горошком</t>
  </si>
  <si>
    <t>20/20</t>
  </si>
  <si>
    <t>яйцо куриное</t>
  </si>
  <si>
    <t>зеленый горошек консервированный</t>
  </si>
  <si>
    <t>200/5/5</t>
  </si>
  <si>
    <t>макаронные изделия</t>
  </si>
  <si>
    <t>морковь</t>
  </si>
  <si>
    <t>картофель</t>
  </si>
  <si>
    <t>лук репчатый</t>
  </si>
  <si>
    <t>масло растительное</t>
  </si>
  <si>
    <t>лавровый лист</t>
  </si>
  <si>
    <t>вода</t>
  </si>
  <si>
    <t>сметана 15% жирности</t>
  </si>
  <si>
    <t>котлета столовая п/ф 80 гр</t>
  </si>
  <si>
    <t>масса п/ф</t>
  </si>
  <si>
    <t>Сложный гарнир :</t>
  </si>
  <si>
    <t>Пюре картофельное</t>
  </si>
  <si>
    <t>Капуста тушеная</t>
  </si>
  <si>
    <t>капуста б/к</t>
  </si>
  <si>
    <t>томатная паста</t>
  </si>
  <si>
    <t>мука пшеничная в/с</t>
  </si>
  <si>
    <t>Компот из ягодно-яблочной смеси</t>
  </si>
  <si>
    <t>смесь ягодно-яблочная</t>
  </si>
  <si>
    <t>Манник</t>
  </si>
  <si>
    <t>кефир 2,5%</t>
  </si>
  <si>
    <t>крупа манная</t>
  </si>
  <si>
    <t>сода пищевая</t>
  </si>
  <si>
    <t>ванилин</t>
  </si>
  <si>
    <t>сахарная пудра</t>
  </si>
  <si>
    <t>масло растительное для смазки листа</t>
  </si>
  <si>
    <t>Чай с молоком и сахаром</t>
  </si>
  <si>
    <t>чай чёрный</t>
  </si>
  <si>
    <t>Стоимость продуктового набора:</t>
  </si>
  <si>
    <t xml:space="preserve">яйцо куриное </t>
  </si>
  <si>
    <t>13 день с 3-7 лет</t>
  </si>
  <si>
    <t>Каша жидкая молочная ячневая</t>
  </si>
  <si>
    <t>крупа ячневая</t>
  </si>
  <si>
    <t>масса каши</t>
  </si>
  <si>
    <t>Фрукт (яблоко)</t>
  </si>
  <si>
    <t>яблоки свежие</t>
  </si>
  <si>
    <t>Рассольник Ленинградский со сметаной</t>
  </si>
  <si>
    <t>200/5</t>
  </si>
  <si>
    <t>огурцы соленые</t>
  </si>
  <si>
    <t>крупа перловая</t>
  </si>
  <si>
    <t>Рыба запеченная в сметане</t>
  </si>
  <si>
    <t>Картофельное пюре</t>
  </si>
  <si>
    <t>Компот из изюма +Витамин С</t>
  </si>
  <si>
    <t>Слойка с повидлом</t>
  </si>
  <si>
    <t>тесто слоеное промышленное производства</t>
  </si>
  <si>
    <t>повидло</t>
  </si>
  <si>
    <t>Чай с сахаром</t>
  </si>
  <si>
    <t>масса отварной птицы</t>
  </si>
  <si>
    <t>Бутерброд с маслом</t>
  </si>
  <si>
    <t xml:space="preserve"> </t>
  </si>
  <si>
    <t>Меню-раскладка на ________________ 3-7 лет, 11 день</t>
  </si>
  <si>
    <t>Наименование</t>
  </si>
  <si>
    <t>Выход, гр</t>
  </si>
  <si>
    <t>Итого на 1 чел. На завтрак</t>
  </si>
  <si>
    <t>Кол-во детей</t>
  </si>
  <si>
    <t>Общ.кол-во продуктов на завтрак</t>
  </si>
  <si>
    <t>Итого на 1 чел. На 2завтрак</t>
  </si>
  <si>
    <t>Общ.кол-во продуктов на 2завтрак</t>
  </si>
  <si>
    <t>Итого на 1 чел. На обед</t>
  </si>
  <si>
    <t>Общ.кол-во продуктов на обед</t>
  </si>
  <si>
    <t>Итого на 1 чел. На полдник</t>
  </si>
  <si>
    <t>Общ.кол-во продуктов на полдник</t>
  </si>
  <si>
    <t>Итого на 1 ч.на день</t>
  </si>
  <si>
    <t>Общее кол-во продуктов для выдачи</t>
  </si>
  <si>
    <t>Информация : Кол- во детей указывать только в голубом квадрате, для автоматического просчета сырья ( яйцо - просчитается в штуках )</t>
  </si>
  <si>
    <t>УТВЕРЖДАЮ</t>
  </si>
  <si>
    <t>___________________</t>
  </si>
  <si>
    <t>________________</t>
  </si>
  <si>
    <t>МЕНЮ 11 день                                                                                                                                                       Дети с 3-7 лет</t>
  </si>
  <si>
    <t>«___»________2024г.</t>
  </si>
  <si>
    <t>Химический состав</t>
  </si>
  <si>
    <t>Наименование пищевых веществ, мг</t>
  </si>
  <si>
    <t>Белки, г</t>
  </si>
  <si>
    <t>Жиры, г</t>
  </si>
  <si>
    <t>Угл., г</t>
  </si>
  <si>
    <t>ЭЦ, ккал</t>
  </si>
  <si>
    <t>Витамины</t>
  </si>
  <si>
    <t>С</t>
  </si>
  <si>
    <t>Итого:</t>
  </si>
  <si>
    <t>Зав. Столовой__________________</t>
  </si>
  <si>
    <t>Мед. Работник_________________</t>
  </si>
  <si>
    <t>Выход</t>
  </si>
  <si>
    <t>_______________</t>
  </si>
  <si>
    <t>Меню-раскладка на ________________ 3-7 лет, 13 день</t>
  </si>
  <si>
    <t>Затрак</t>
  </si>
  <si>
    <t xml:space="preserve"> УТВЕРЖДАЮ</t>
  </si>
  <si>
    <t>МЕНЮ 13 день                                                                                                                                                       Дети с 3-7 лет</t>
  </si>
  <si>
    <t>Инжир с/м</t>
  </si>
  <si>
    <t>Изюм светлый</t>
  </si>
  <si>
    <t>200</t>
  </si>
  <si>
    <t>Салат из свежей капусты с морковью</t>
  </si>
  <si>
    <t>Апельсин</t>
  </si>
  <si>
    <t xml:space="preserve">курица-тушка </t>
  </si>
  <si>
    <t>Суп с макаронными изделиями, картофелем, птицей  со сметаной</t>
  </si>
  <si>
    <t>филе куриное</t>
  </si>
  <si>
    <t>минтай тушка</t>
  </si>
  <si>
    <t>20/15</t>
  </si>
  <si>
    <t>минтай тушка (с кожей без костей)</t>
  </si>
  <si>
    <t>повидлом</t>
  </si>
  <si>
    <t>20/6</t>
  </si>
  <si>
    <t>Бутерброд с  повидлом</t>
  </si>
  <si>
    <t xml:space="preserve">соус сметанно-томатный </t>
  </si>
  <si>
    <t>сметана 15 % жирности</t>
  </si>
  <si>
    <t>Котлета столовая со сметано-томатным соусом</t>
  </si>
  <si>
    <t xml:space="preserve">Хлеб "Николаевский" ржаной </t>
  </si>
  <si>
    <t>Хлеб "Свежий"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</si>
</sst>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_р_._-;\-* #,##0.00_р_._-;_-* &quot;-&quot;??_р_._-;_-@_-"/>
    <numFmt numFmtId="166" formatCode="0.0"/>
    <numFmt numFmtId="167" formatCode="0.000"/>
  </numFmts>
  <fonts count="50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1"/>
      <color indexed="64"/>
      <name val="Calibri"/>
      <family val="2"/>
      <charset val="204"/>
    </font>
    <font>
      <b/>
      <sz val="10"/>
      <name val="Arial"/>
      <family val="2"/>
      <charset val="204"/>
    </font>
    <font>
      <b/>
      <sz val="7"/>
      <name val="Arial"/>
      <family val="2"/>
      <charset val="204"/>
    </font>
    <font>
      <b/>
      <sz val="8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i/>
      <sz val="9"/>
      <name val="Arial"/>
      <family val="2"/>
      <charset val="204"/>
    </font>
    <font>
      <i/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 tint="4.9989318521683403E-2"/>
      <name val="Times New Roman"/>
      <family val="1"/>
      <charset val="204"/>
    </font>
    <font>
      <sz val="9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indexed="2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indexed="2"/>
        <bgColor indexed="2"/>
      </patternFill>
    </fill>
    <fill>
      <patternFill patternType="solid">
        <fgColor rgb="FFFFC000"/>
        <bgColor rgb="FFFFC000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Protection="0"/>
    <xf numFmtId="164" fontId="1" fillId="0" borderId="0" applyFont="0" applyFill="0" applyBorder="0" applyProtection="0"/>
    <xf numFmtId="164" fontId="1" fillId="0" borderId="0" applyFont="0" applyFill="0" applyBorder="0" applyProtection="0"/>
    <xf numFmtId="165" fontId="49" fillId="0" borderId="0" applyFont="0" applyFill="0" applyBorder="0" applyProtection="0"/>
    <xf numFmtId="165" fontId="2" fillId="0" borderId="0" applyFont="0" applyFill="0" applyBorder="0" applyProtection="0"/>
  </cellStyleXfs>
  <cellXfs count="417">
    <xf numFmtId="0" fontId="0" fillId="0" borderId="0" xfId="0"/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5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center"/>
    </xf>
    <xf numFmtId="1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/>
    <xf numFmtId="1" fontId="10" fillId="7" borderId="1" xfId="0" applyNumberFormat="1" applyFont="1" applyFill="1" applyBorder="1" applyAlignment="1">
      <alignment horizontal="center" vertical="center"/>
    </xf>
    <xf numFmtId="0" fontId="11" fillId="3" borderId="0" xfId="0" applyFont="1" applyFill="1"/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2" fillId="5" borderId="1" xfId="0" applyFont="1" applyFill="1" applyBorder="1"/>
    <xf numFmtId="1" fontId="7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7" fillId="0" borderId="1" xfId="0" applyFont="1" applyBorder="1" applyAlignment="1">
      <alignment vertical="center" wrapText="1"/>
    </xf>
    <xf numFmtId="0" fontId="7" fillId="5" borderId="1" xfId="0" applyFont="1" applyFill="1" applyBorder="1"/>
    <xf numFmtId="0" fontId="1" fillId="0" borderId="0" xfId="0" applyFont="1"/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66" fontId="13" fillId="2" borderId="1" xfId="0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/>
    <xf numFmtId="166" fontId="10" fillId="5" borderId="1" xfId="0" applyNumberFormat="1" applyFont="1" applyFill="1" applyBorder="1" applyAlignment="1">
      <alignment horizontal="center" vertical="center"/>
    </xf>
    <xf numFmtId="0" fontId="14" fillId="2" borderId="0" xfId="0" applyFont="1" applyFill="1"/>
    <xf numFmtId="1" fontId="8" fillId="2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/>
    <xf numFmtId="0" fontId="16" fillId="2" borderId="0" xfId="0" applyFont="1" applyFill="1"/>
    <xf numFmtId="0" fontId="0" fillId="2" borderId="0" xfId="0" applyFill="1"/>
    <xf numFmtId="0" fontId="7" fillId="2" borderId="1" xfId="0" applyFont="1" applyFill="1" applyBorder="1" applyAlignment="1">
      <alignment horizontal="center" vertical="center"/>
    </xf>
    <xf numFmtId="1" fontId="8" fillId="6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2" fontId="10" fillId="5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3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13" fillId="0" borderId="0" xfId="0" applyFont="1" applyAlignment="1">
      <alignment vertical="center"/>
    </xf>
    <xf numFmtId="0" fontId="17" fillId="0" borderId="0" xfId="0" applyFont="1"/>
    <xf numFmtId="2" fontId="0" fillId="0" borderId="0" xfId="0" applyNumberFormat="1"/>
    <xf numFmtId="0" fontId="22" fillId="0" borderId="0" xfId="0" applyFont="1"/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/>
    </xf>
    <xf numFmtId="0" fontId="23" fillId="0" borderId="1" xfId="0" applyFont="1" applyBorder="1"/>
    <xf numFmtId="2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2" fontId="24" fillId="9" borderId="1" xfId="0" applyNumberFormat="1" applyFont="1" applyFill="1" applyBorder="1" applyAlignment="1">
      <alignment horizontal="center"/>
    </xf>
    <xf numFmtId="0" fontId="24" fillId="7" borderId="1" xfId="0" applyFont="1" applyFill="1" applyBorder="1" applyAlignment="1">
      <alignment horizontal="center" wrapText="1"/>
    </xf>
    <xf numFmtId="2" fontId="24" fillId="10" borderId="1" xfId="0" applyNumberFormat="1" applyFont="1" applyFill="1" applyBorder="1" applyAlignment="1">
      <alignment horizontal="center" wrapText="1"/>
    </xf>
    <xf numFmtId="0" fontId="25" fillId="0" borderId="1" xfId="0" applyFont="1" applyBorder="1"/>
    <xf numFmtId="2" fontId="26" fillId="0" borderId="1" xfId="0" applyNumberFormat="1" applyFont="1" applyBorder="1" applyAlignment="1">
      <alignment horizontal="center"/>
    </xf>
    <xf numFmtId="0" fontId="23" fillId="11" borderId="1" xfId="0" applyFont="1" applyFill="1" applyBorder="1"/>
    <xf numFmtId="2" fontId="24" fillId="11" borderId="1" xfId="0" applyNumberFormat="1" applyFont="1" applyFill="1" applyBorder="1" applyAlignment="1">
      <alignment horizontal="center"/>
    </xf>
    <xf numFmtId="2" fontId="24" fillId="11" borderId="1" xfId="0" applyNumberFormat="1" applyFont="1" applyFill="1" applyBorder="1" applyAlignment="1">
      <alignment horizontal="center" wrapText="1"/>
    </xf>
    <xf numFmtId="0" fontId="23" fillId="5" borderId="1" xfId="0" applyFont="1" applyFill="1" applyBorder="1"/>
    <xf numFmtId="2" fontId="24" fillId="5" borderId="1" xfId="0" applyNumberFormat="1" applyFont="1" applyFill="1" applyBorder="1" applyAlignment="1">
      <alignment horizontal="center"/>
    </xf>
    <xf numFmtId="0" fontId="23" fillId="8" borderId="1" xfId="0" applyFont="1" applyFill="1" applyBorder="1"/>
    <xf numFmtId="0" fontId="24" fillId="8" borderId="1" xfId="0" applyFont="1" applyFill="1" applyBorder="1" applyAlignment="1">
      <alignment horizontal="center"/>
    </xf>
    <xf numFmtId="2" fontId="24" fillId="8" borderId="1" xfId="0" applyNumberFormat="1" applyFont="1" applyFill="1" applyBorder="1" applyAlignment="1">
      <alignment horizontal="center"/>
    </xf>
    <xf numFmtId="0" fontId="23" fillId="4" borderId="1" xfId="0" applyFont="1" applyFill="1" applyBorder="1"/>
    <xf numFmtId="2" fontId="24" fillId="4" borderId="1" xfId="0" applyNumberFormat="1" applyFont="1" applyFill="1" applyBorder="1" applyAlignment="1">
      <alignment horizontal="center"/>
    </xf>
    <xf numFmtId="0" fontId="24" fillId="4" borderId="1" xfId="0" applyFont="1" applyFill="1" applyBorder="1" applyAlignment="1">
      <alignment horizontal="center"/>
    </xf>
    <xf numFmtId="0" fontId="24" fillId="11" borderId="1" xfId="0" applyFont="1" applyFill="1" applyBorder="1" applyAlignment="1">
      <alignment horizontal="center"/>
    </xf>
    <xf numFmtId="0" fontId="23" fillId="12" borderId="1" xfId="0" applyFont="1" applyFill="1" applyBorder="1"/>
    <xf numFmtId="2" fontId="24" fillId="12" borderId="1" xfId="0" applyNumberFormat="1" applyFont="1" applyFill="1" applyBorder="1" applyAlignment="1">
      <alignment horizontal="center"/>
    </xf>
    <xf numFmtId="0" fontId="24" fillId="12" borderId="1" xfId="0" applyFont="1" applyFill="1" applyBorder="1" applyAlignment="1">
      <alignment horizontal="center"/>
    </xf>
    <xf numFmtId="0" fontId="23" fillId="7" borderId="1" xfId="0" applyFont="1" applyFill="1" applyBorder="1"/>
    <xf numFmtId="2" fontId="24" fillId="7" borderId="1" xfId="0" applyNumberFormat="1" applyFont="1" applyFill="1" applyBorder="1" applyAlignment="1">
      <alignment horizontal="center"/>
    </xf>
    <xf numFmtId="0" fontId="24" fillId="7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2" fontId="17" fillId="0" borderId="0" xfId="0" applyNumberFormat="1" applyFont="1"/>
    <xf numFmtId="0" fontId="27" fillId="0" borderId="0" xfId="0" applyFont="1"/>
    <xf numFmtId="0" fontId="21" fillId="0" borderId="6" xfId="0" applyFont="1" applyBorder="1" applyAlignment="1">
      <alignment vertical="center"/>
    </xf>
    <xf numFmtId="0" fontId="18" fillId="0" borderId="0" xfId="0" applyFont="1"/>
    <xf numFmtId="0" fontId="30" fillId="2" borderId="0" xfId="0" applyFont="1" applyFill="1"/>
    <xf numFmtId="0" fontId="30" fillId="0" borderId="0" xfId="0" applyFont="1"/>
    <xf numFmtId="0" fontId="23" fillId="0" borderId="1" xfId="0" applyFont="1" applyBorder="1" applyAlignment="1">
      <alignment horizontal="left" vertical="center"/>
    </xf>
    <xf numFmtId="49" fontId="23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right" vertical="center"/>
    </xf>
    <xf numFmtId="2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4" fillId="0" borderId="0" xfId="0" applyFont="1"/>
    <xf numFmtId="166" fontId="23" fillId="0" borderId="1" xfId="0" applyNumberFormat="1" applyFont="1" applyBorder="1" applyAlignment="1">
      <alignment horizontal="left" vertical="center"/>
    </xf>
    <xf numFmtId="49" fontId="23" fillId="0" borderId="1" xfId="0" applyNumberFormat="1" applyFont="1" applyBorder="1" applyAlignment="1">
      <alignment horizontal="center"/>
    </xf>
    <xf numFmtId="16" fontId="24" fillId="0" borderId="0" xfId="0" applyNumberFormat="1" applyFont="1"/>
    <xf numFmtId="166" fontId="31" fillId="0" borderId="1" xfId="0" applyNumberFormat="1" applyFont="1" applyBorder="1" applyAlignment="1">
      <alignment horizontal="right"/>
    </xf>
    <xf numFmtId="2" fontId="31" fillId="0" borderId="1" xfId="0" applyNumberFormat="1" applyFont="1" applyBorder="1" applyAlignment="1">
      <alignment horizontal="center"/>
    </xf>
    <xf numFmtId="166" fontId="28" fillId="0" borderId="1" xfId="0" applyNumberFormat="1" applyFont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2" fontId="32" fillId="2" borderId="1" xfId="1" applyNumberFormat="1" applyFont="1" applyFill="1" applyBorder="1" applyAlignment="1">
      <alignment horizontal="right" vertical="center"/>
    </xf>
    <xf numFmtId="2" fontId="32" fillId="2" borderId="1" xfId="1" applyNumberFormat="1" applyFont="1" applyFill="1" applyBorder="1" applyAlignment="1">
      <alignment horizontal="center" vertical="center"/>
    </xf>
    <xf numFmtId="2" fontId="29" fillId="0" borderId="1" xfId="1" applyNumberFormat="1" applyFont="1" applyBorder="1" applyAlignment="1">
      <alignment horizontal="left" vertical="center"/>
    </xf>
    <xf numFmtId="49" fontId="23" fillId="0" borderId="1" xfId="1" applyNumberFormat="1" applyFont="1" applyBorder="1" applyAlignment="1">
      <alignment horizontal="center" vertical="center"/>
    </xf>
    <xf numFmtId="2" fontId="23" fillId="0" borderId="1" xfId="1" applyNumberFormat="1" applyFont="1" applyBorder="1" applyAlignment="1">
      <alignment horizontal="center" vertical="center"/>
    </xf>
    <xf numFmtId="2" fontId="32" fillId="0" borderId="1" xfId="1" applyNumberFormat="1" applyFont="1" applyBorder="1" applyAlignment="1">
      <alignment horizontal="right" vertical="center"/>
    </xf>
    <xf numFmtId="2" fontId="32" fillId="0" borderId="1" xfId="1" applyNumberFormat="1" applyFont="1" applyBorder="1" applyAlignment="1">
      <alignment horizontal="center" vertical="center"/>
    </xf>
    <xf numFmtId="2" fontId="28" fillId="0" borderId="1" xfId="1" applyNumberFormat="1" applyFont="1" applyBorder="1" applyAlignment="1">
      <alignment horizontal="center" vertical="center"/>
    </xf>
    <xf numFmtId="0" fontId="17" fillId="2" borderId="0" xfId="0" applyFont="1" applyFill="1"/>
    <xf numFmtId="2" fontId="23" fillId="2" borderId="1" xfId="0" applyNumberFormat="1" applyFont="1" applyFill="1" applyBorder="1" applyAlignment="1">
      <alignment horizontal="left"/>
    </xf>
    <xf numFmtId="2" fontId="27" fillId="2" borderId="1" xfId="0" applyNumberFormat="1" applyFont="1" applyFill="1" applyBorder="1" applyAlignment="1">
      <alignment horizontal="center"/>
    </xf>
    <xf numFmtId="1" fontId="23" fillId="2" borderId="1" xfId="0" applyNumberFormat="1" applyFont="1" applyFill="1" applyBorder="1" applyAlignment="1">
      <alignment horizontal="center" vertical="center"/>
    </xf>
    <xf numFmtId="2" fontId="31" fillId="2" borderId="1" xfId="0" applyNumberFormat="1" applyFont="1" applyFill="1" applyBorder="1" applyAlignment="1">
      <alignment horizontal="right"/>
    </xf>
    <xf numFmtId="2" fontId="31" fillId="2" borderId="1" xfId="0" applyNumberFormat="1" applyFont="1" applyFill="1" applyBorder="1" applyAlignment="1">
      <alignment horizontal="center"/>
    </xf>
    <xf numFmtId="1" fontId="31" fillId="2" borderId="1" xfId="0" applyNumberFormat="1" applyFont="1" applyFill="1" applyBorder="1" applyAlignment="1">
      <alignment horizontal="center"/>
    </xf>
    <xf numFmtId="0" fontId="29" fillId="0" borderId="1" xfId="1" applyFont="1" applyBorder="1" applyAlignment="1">
      <alignment horizontal="left" vertical="center"/>
    </xf>
    <xf numFmtId="49" fontId="29" fillId="0" borderId="1" xfId="1" applyNumberFormat="1" applyFont="1" applyBorder="1" applyAlignment="1">
      <alignment horizontal="center" vertical="center"/>
    </xf>
    <xf numFmtId="166" fontId="31" fillId="0" borderId="1" xfId="0" applyNumberFormat="1" applyFont="1" applyBorder="1" applyAlignment="1">
      <alignment horizontal="right" vertical="center"/>
    </xf>
    <xf numFmtId="166" fontId="28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right" vertical="center"/>
    </xf>
    <xf numFmtId="49" fontId="32" fillId="0" borderId="1" xfId="1" applyNumberFormat="1" applyFont="1" applyBorder="1" applyAlignment="1">
      <alignment horizontal="center" vertical="center"/>
    </xf>
    <xf numFmtId="166" fontId="23" fillId="0" borderId="1" xfId="1" applyNumberFormat="1" applyFont="1" applyBorder="1" applyAlignment="1">
      <alignment horizontal="left" vertical="center" wrapText="1"/>
    </xf>
    <xf numFmtId="0" fontId="23" fillId="0" borderId="1" xfId="1" applyFont="1" applyBorder="1" applyAlignment="1">
      <alignment horizontal="center" vertical="center"/>
    </xf>
    <xf numFmtId="166" fontId="28" fillId="0" borderId="1" xfId="1" applyNumberFormat="1" applyFont="1" applyBorder="1" applyAlignment="1">
      <alignment horizontal="center" vertical="center"/>
    </xf>
    <xf numFmtId="0" fontId="23" fillId="0" borderId="0" xfId="0" applyFont="1"/>
    <xf numFmtId="2" fontId="28" fillId="0" borderId="1" xfId="0" applyNumberFormat="1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/>
    </xf>
    <xf numFmtId="0" fontId="31" fillId="2" borderId="0" xfId="0" applyFont="1" applyFill="1"/>
    <xf numFmtId="2" fontId="31" fillId="0" borderId="1" xfId="1" applyNumberFormat="1" applyFont="1" applyBorder="1" applyAlignment="1">
      <alignment horizontal="center" vertical="center"/>
    </xf>
    <xf numFmtId="0" fontId="31" fillId="0" borderId="0" xfId="0" applyFont="1"/>
    <xf numFmtId="166" fontId="31" fillId="0" borderId="1" xfId="1" applyNumberFormat="1" applyFont="1" applyBorder="1" applyAlignment="1">
      <alignment horizontal="right" vertical="center"/>
    </xf>
    <xf numFmtId="166" fontId="23" fillId="0" borderId="1" xfId="1" applyNumberFormat="1" applyFont="1" applyBorder="1" applyAlignment="1">
      <alignment horizontal="left" vertical="center"/>
    </xf>
    <xf numFmtId="1" fontId="23" fillId="0" borderId="1" xfId="1" applyNumberFormat="1" applyFont="1" applyBorder="1" applyAlignment="1">
      <alignment horizontal="center" vertical="center"/>
    </xf>
    <xf numFmtId="166" fontId="31" fillId="0" borderId="1" xfId="1" applyNumberFormat="1" applyFont="1" applyBorder="1" applyAlignment="1">
      <alignment horizontal="right" vertical="center" wrapText="1"/>
    </xf>
    <xf numFmtId="166" fontId="31" fillId="0" borderId="1" xfId="1" applyNumberFormat="1" applyFont="1" applyBorder="1" applyAlignment="1">
      <alignment horizontal="center" vertical="center"/>
    </xf>
    <xf numFmtId="166" fontId="28" fillId="0" borderId="1" xfId="1" applyNumberFormat="1" applyFont="1" applyBorder="1" applyAlignment="1">
      <alignment horizontal="right" vertical="center" wrapText="1"/>
    </xf>
    <xf numFmtId="166" fontId="23" fillId="0" borderId="1" xfId="0" applyNumberFormat="1" applyFont="1" applyBorder="1" applyAlignment="1">
      <alignment vertical="center"/>
    </xf>
    <xf numFmtId="1" fontId="33" fillId="0" borderId="1" xfId="0" applyNumberFormat="1" applyFont="1" applyBorder="1" applyAlignment="1">
      <alignment horizontal="center" vertical="center"/>
    </xf>
    <xf numFmtId="2" fontId="32" fillId="0" borderId="1" xfId="0" applyNumberFormat="1" applyFont="1" applyBorder="1" applyAlignment="1">
      <alignment horizontal="center" vertical="center"/>
    </xf>
    <xf numFmtId="2" fontId="31" fillId="0" borderId="1" xfId="0" applyNumberFormat="1" applyFont="1" applyBorder="1"/>
    <xf numFmtId="2" fontId="23" fillId="0" borderId="1" xfId="0" applyNumberFormat="1" applyFont="1" applyBorder="1" applyAlignment="1">
      <alignment horizontal="left"/>
    </xf>
    <xf numFmtId="1" fontId="28" fillId="0" borderId="1" xfId="0" applyNumberFormat="1" applyFont="1" applyBorder="1" applyAlignment="1">
      <alignment horizontal="center"/>
    </xf>
    <xf numFmtId="166" fontId="31" fillId="2" borderId="1" xfId="0" applyNumberFormat="1" applyFont="1" applyFill="1" applyBorder="1" applyAlignment="1">
      <alignment horizontal="right" vertical="center"/>
    </xf>
    <xf numFmtId="2" fontId="31" fillId="0" borderId="1" xfId="1" applyNumberFormat="1" applyFont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 wrapText="1"/>
    </xf>
    <xf numFmtId="0" fontId="7" fillId="0" borderId="0" xfId="0" applyFont="1"/>
    <xf numFmtId="2" fontId="29" fillId="0" borderId="1" xfId="1" applyNumberFormat="1" applyFont="1" applyBorder="1" applyAlignment="1">
      <alignment horizontal="left" vertical="center" wrapText="1"/>
    </xf>
    <xf numFmtId="2" fontId="33" fillId="2" borderId="1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2" fontId="31" fillId="0" borderId="1" xfId="1" applyNumberFormat="1" applyFont="1" applyBorder="1" applyAlignment="1">
      <alignment horizontal="right" vertical="center"/>
    </xf>
    <xf numFmtId="2" fontId="33" fillId="0" borderId="1" xfId="0" applyNumberFormat="1" applyFont="1" applyBorder="1" applyAlignment="1">
      <alignment horizontal="center" vertical="center"/>
    </xf>
    <xf numFmtId="0" fontId="12" fillId="0" borderId="0" xfId="0" applyFont="1"/>
    <xf numFmtId="2" fontId="29" fillId="0" borderId="1" xfId="0" applyNumberFormat="1" applyFont="1" applyBorder="1" applyAlignment="1">
      <alignment vertical="center" wrapText="1"/>
    </xf>
    <xf numFmtId="2" fontId="29" fillId="0" borderId="1" xfId="0" applyNumberFormat="1" applyFont="1" applyBorder="1" applyAlignment="1">
      <alignment horizontal="left" vertical="center" wrapText="1"/>
    </xf>
    <xf numFmtId="1" fontId="23" fillId="0" borderId="1" xfId="0" applyNumberFormat="1" applyFont="1" applyBorder="1" applyAlignment="1">
      <alignment horizontal="center" vertical="center"/>
    </xf>
    <xf numFmtId="0" fontId="34" fillId="2" borderId="0" xfId="0" applyFont="1" applyFill="1"/>
    <xf numFmtId="0" fontId="34" fillId="0" borderId="0" xfId="0" applyFont="1"/>
    <xf numFmtId="0" fontId="23" fillId="2" borderId="1" xfId="1" applyFont="1" applyFill="1" applyBorder="1" applyAlignment="1">
      <alignment horizontal="left" vertical="center" wrapText="1"/>
    </xf>
    <xf numFmtId="2" fontId="32" fillId="2" borderId="1" xfId="0" applyNumberFormat="1" applyFont="1" applyFill="1" applyBorder="1" applyAlignment="1">
      <alignment horizontal="right" vertical="center" wrapText="1"/>
    </xf>
    <xf numFmtId="0" fontId="32" fillId="0" borderId="1" xfId="0" applyFont="1" applyBorder="1" applyAlignment="1">
      <alignment horizontal="right" vertical="center" wrapText="1"/>
    </xf>
    <xf numFmtId="0" fontId="28" fillId="2" borderId="1" xfId="1" applyFont="1" applyFill="1" applyBorder="1" applyAlignment="1">
      <alignment horizontal="right" vertical="center" wrapText="1"/>
    </xf>
    <xf numFmtId="2" fontId="28" fillId="2" borderId="1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2" fontId="29" fillId="0" borderId="1" xfId="0" applyNumberFormat="1" applyFont="1" applyBorder="1" applyAlignment="1">
      <alignment horizontal="left" vertical="center"/>
    </xf>
    <xf numFmtId="0" fontId="33" fillId="0" borderId="1" xfId="1" applyFont="1" applyBorder="1" applyAlignment="1">
      <alignment horizontal="center" vertical="center"/>
    </xf>
    <xf numFmtId="0" fontId="24" fillId="2" borderId="0" xfId="0" applyFont="1" applyFill="1"/>
    <xf numFmtId="49" fontId="23" fillId="2" borderId="1" xfId="1" applyNumberFormat="1" applyFont="1" applyFill="1" applyBorder="1" applyAlignment="1">
      <alignment horizontal="center" vertical="center"/>
    </xf>
    <xf numFmtId="2" fontId="27" fillId="0" borderId="1" xfId="0" applyNumberFormat="1" applyFont="1" applyBorder="1"/>
    <xf numFmtId="166" fontId="28" fillId="0" borderId="1" xfId="0" applyNumberFormat="1" applyFont="1" applyBorder="1"/>
    <xf numFmtId="2" fontId="32" fillId="3" borderId="1" xfId="0" applyNumberFormat="1" applyFont="1" applyFill="1" applyBorder="1" applyAlignment="1">
      <alignment horizontal="right" vertical="center"/>
    </xf>
    <xf numFmtId="2" fontId="28" fillId="0" borderId="1" xfId="0" applyNumberFormat="1" applyFont="1" applyBorder="1"/>
    <xf numFmtId="0" fontId="23" fillId="0" borderId="1" xfId="0" applyFont="1" applyBorder="1" applyAlignment="1">
      <alignment horizontal="center" vertical="center"/>
    </xf>
    <xf numFmtId="2" fontId="32" fillId="0" borderId="1" xfId="0" applyNumberFormat="1" applyFont="1" applyBorder="1" applyAlignment="1">
      <alignment horizontal="right" vertical="center"/>
    </xf>
    <xf numFmtId="2" fontId="32" fillId="2" borderId="1" xfId="0" applyNumberFormat="1" applyFont="1" applyFill="1" applyBorder="1" applyAlignment="1">
      <alignment horizontal="center" vertical="center"/>
    </xf>
    <xf numFmtId="1" fontId="29" fillId="2" borderId="1" xfId="1" applyNumberFormat="1" applyFont="1" applyFill="1" applyBorder="1" applyAlignment="1">
      <alignment horizontal="center" vertical="center"/>
    </xf>
    <xf numFmtId="2" fontId="36" fillId="0" borderId="1" xfId="1" applyNumberFormat="1" applyFont="1" applyBorder="1" applyAlignment="1">
      <alignment horizontal="center" vertical="center"/>
    </xf>
    <xf numFmtId="1" fontId="29" fillId="0" borderId="1" xfId="1" applyNumberFormat="1" applyFont="1" applyBorder="1" applyAlignment="1">
      <alignment horizontal="center" vertical="center"/>
    </xf>
    <xf numFmtId="2" fontId="33" fillId="0" borderId="1" xfId="1" applyNumberFormat="1" applyFont="1" applyBorder="1" applyAlignment="1">
      <alignment horizontal="center" vertical="center"/>
    </xf>
    <xf numFmtId="2" fontId="36" fillId="2" borderId="1" xfId="1" applyNumberFormat="1" applyFont="1" applyFill="1" applyBorder="1" applyAlignment="1">
      <alignment horizontal="center" vertical="center"/>
    </xf>
    <xf numFmtId="0" fontId="29" fillId="0" borderId="1" xfId="1" applyFont="1" applyBorder="1" applyAlignment="1">
      <alignment horizontal="center" vertical="center"/>
    </xf>
    <xf numFmtId="0" fontId="37" fillId="2" borderId="0" xfId="0" applyFont="1" applyFill="1"/>
    <xf numFmtId="0" fontId="37" fillId="0" borderId="0" xfId="0" applyFont="1"/>
    <xf numFmtId="2" fontId="29" fillId="2" borderId="1" xfId="0" applyNumberFormat="1" applyFont="1" applyFill="1" applyBorder="1" applyAlignment="1">
      <alignment vertical="center"/>
    </xf>
    <xf numFmtId="2" fontId="31" fillId="3" borderId="1" xfId="1" applyNumberFormat="1" applyFont="1" applyFill="1" applyBorder="1" applyAlignment="1">
      <alignment horizontal="center" vertical="center"/>
    </xf>
    <xf numFmtId="166" fontId="28" fillId="3" borderId="1" xfId="1" applyNumberFormat="1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2" fontId="28" fillId="0" borderId="1" xfId="0" applyNumberFormat="1" applyFont="1" applyBorder="1" applyAlignment="1">
      <alignment horizontal="right"/>
    </xf>
    <xf numFmtId="0" fontId="38" fillId="0" borderId="0" xfId="0" applyFont="1"/>
    <xf numFmtId="2" fontId="29" fillId="0" borderId="1" xfId="1" applyNumberFormat="1" applyFont="1" applyBorder="1" applyAlignment="1">
      <alignment vertical="center"/>
    </xf>
    <xf numFmtId="2" fontId="32" fillId="0" borderId="7" xfId="0" applyNumberFormat="1" applyFont="1" applyBorder="1" applyAlignment="1">
      <alignment horizontal="right" vertical="center"/>
    </xf>
    <xf numFmtId="166" fontId="23" fillId="2" borderId="1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horizontal="left" vertical="center"/>
    </xf>
    <xf numFmtId="0" fontId="21" fillId="0" borderId="0" xfId="0" applyFont="1"/>
    <xf numFmtId="2" fontId="29" fillId="2" borderId="1" xfId="0" applyNumberFormat="1" applyFont="1" applyFill="1" applyBorder="1" applyAlignment="1">
      <alignment horizontal="left" vertical="center" wrapText="1"/>
    </xf>
    <xf numFmtId="166" fontId="23" fillId="0" borderId="1" xfId="0" applyNumberFormat="1" applyFont="1" applyBorder="1" applyAlignment="1">
      <alignment vertical="center" wrapText="1"/>
    </xf>
    <xf numFmtId="2" fontId="31" fillId="3" borderId="1" xfId="0" applyNumberFormat="1" applyFont="1" applyFill="1" applyBorder="1" applyAlignment="1">
      <alignment horizontal="center" vertical="center"/>
    </xf>
    <xf numFmtId="166" fontId="28" fillId="3" borderId="1" xfId="0" applyNumberFormat="1" applyFont="1" applyFill="1" applyBorder="1" applyAlignment="1">
      <alignment horizontal="center" vertical="center"/>
    </xf>
    <xf numFmtId="2" fontId="32" fillId="2" borderId="1" xfId="0" applyNumberFormat="1" applyFont="1" applyFill="1" applyBorder="1" applyAlignment="1">
      <alignment horizontal="right" vertical="center"/>
    </xf>
    <xf numFmtId="166" fontId="28" fillId="2" borderId="1" xfId="0" applyNumberFormat="1" applyFont="1" applyFill="1" applyBorder="1" applyAlignment="1">
      <alignment horizontal="center" vertical="center"/>
    </xf>
    <xf numFmtId="2" fontId="24" fillId="0" borderId="1" xfId="0" applyNumberFormat="1" applyFont="1" applyBorder="1" applyAlignment="1">
      <alignment horizontal="center" vertical="center"/>
    </xf>
    <xf numFmtId="166" fontId="28" fillId="3" borderId="1" xfId="0" applyNumberFormat="1" applyFont="1" applyFill="1" applyBorder="1" applyAlignment="1">
      <alignment horizontal="right" vertical="center"/>
    </xf>
    <xf numFmtId="2" fontId="29" fillId="0" borderId="1" xfId="1" applyNumberFormat="1" applyFont="1" applyBorder="1" applyAlignment="1">
      <alignment vertical="center" wrapText="1"/>
    </xf>
    <xf numFmtId="0" fontId="31" fillId="0" borderId="0" xfId="0" applyFont="1" applyAlignment="1">
      <alignment horizontal="right"/>
    </xf>
    <xf numFmtId="2" fontId="32" fillId="0" borderId="1" xfId="1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1" fontId="29" fillId="0" borderId="1" xfId="0" applyNumberFormat="1" applyFont="1" applyBorder="1" applyAlignment="1">
      <alignment horizontal="center" vertical="center"/>
    </xf>
    <xf numFmtId="2" fontId="27" fillId="0" borderId="0" xfId="0" applyNumberFormat="1" applyFont="1"/>
    <xf numFmtId="0" fontId="40" fillId="0" borderId="0" xfId="0" applyFont="1"/>
    <xf numFmtId="0" fontId="41" fillId="5" borderId="1" xfId="0" applyFont="1" applyFill="1" applyBorder="1" applyAlignment="1">
      <alignment vertical="center"/>
    </xf>
    <xf numFmtId="2" fontId="41" fillId="5" borderId="1" xfId="0" applyNumberFormat="1" applyFont="1" applyFill="1" applyBorder="1" applyAlignment="1">
      <alignment horizontal="left" textRotation="90"/>
    </xf>
    <xf numFmtId="2" fontId="41" fillId="5" borderId="1" xfId="0" applyNumberFormat="1" applyFont="1" applyFill="1" applyBorder="1" applyAlignment="1">
      <alignment textRotation="90" wrapText="1"/>
    </xf>
    <xf numFmtId="2" fontId="41" fillId="5" borderId="1" xfId="0" applyNumberFormat="1" applyFont="1" applyFill="1" applyBorder="1" applyAlignment="1">
      <alignment textRotation="90"/>
    </xf>
    <xf numFmtId="2" fontId="20" fillId="5" borderId="1" xfId="0" applyNumberFormat="1" applyFont="1" applyFill="1" applyBorder="1" applyAlignment="1">
      <alignment textRotation="90"/>
    </xf>
    <xf numFmtId="2" fontId="20" fillId="11" borderId="1" xfId="0" applyNumberFormat="1" applyFont="1" applyFill="1" applyBorder="1" applyAlignment="1">
      <alignment textRotation="90"/>
    </xf>
    <xf numFmtId="0" fontId="42" fillId="0" borderId="0" xfId="0" applyFont="1"/>
    <xf numFmtId="0" fontId="35" fillId="13" borderId="1" xfId="0" applyFont="1" applyFill="1" applyBorder="1" applyAlignment="1">
      <alignment horizontal="center" vertical="center"/>
    </xf>
    <xf numFmtId="2" fontId="35" fillId="13" borderId="1" xfId="0" applyNumberFormat="1" applyFont="1" applyFill="1" applyBorder="1" applyAlignment="1">
      <alignment horizontal="left" textRotation="90"/>
    </xf>
    <xf numFmtId="2" fontId="35" fillId="13" borderId="1" xfId="0" applyNumberFormat="1" applyFont="1" applyFill="1" applyBorder="1" applyAlignment="1">
      <alignment textRotation="90"/>
    </xf>
    <xf numFmtId="2" fontId="27" fillId="13" borderId="1" xfId="0" applyNumberFormat="1" applyFont="1" applyFill="1" applyBorder="1" applyAlignment="1">
      <alignment textRotation="90"/>
    </xf>
    <xf numFmtId="0" fontId="43" fillId="0" borderId="0" xfId="0" applyFont="1"/>
    <xf numFmtId="2" fontId="27" fillId="0" borderId="1" xfId="0" applyNumberFormat="1" applyFont="1" applyBorder="1" applyAlignment="1">
      <alignment wrapText="1"/>
    </xf>
    <xf numFmtId="2" fontId="27" fillId="0" borderId="1" xfId="0" applyNumberFormat="1" applyFont="1" applyBorder="1" applyAlignment="1">
      <alignment horizontal="center"/>
    </xf>
    <xf numFmtId="2" fontId="30" fillId="0" borderId="1" xfId="0" applyNumberFormat="1" applyFont="1" applyBorder="1"/>
    <xf numFmtId="0" fontId="30" fillId="0" borderId="1" xfId="0" applyFont="1" applyBorder="1" applyAlignment="1">
      <alignment textRotation="90"/>
    </xf>
    <xf numFmtId="0" fontId="30" fillId="0" borderId="1" xfId="0" applyFont="1" applyBorder="1"/>
    <xf numFmtId="2" fontId="35" fillId="0" borderId="1" xfId="0" applyNumberFormat="1" applyFont="1" applyBorder="1" applyAlignment="1">
      <alignment wrapText="1"/>
    </xf>
    <xf numFmtId="2" fontId="35" fillId="0" borderId="1" xfId="0" applyNumberFormat="1" applyFont="1" applyBorder="1" applyAlignment="1">
      <alignment horizontal="center"/>
    </xf>
    <xf numFmtId="166" fontId="30" fillId="0" borderId="1" xfId="0" applyNumberFormat="1" applyFont="1" applyBorder="1"/>
    <xf numFmtId="2" fontId="35" fillId="14" borderId="1" xfId="0" applyNumberFormat="1" applyFont="1" applyFill="1" applyBorder="1" applyAlignment="1">
      <alignment wrapText="1"/>
    </xf>
    <xf numFmtId="2" fontId="35" fillId="14" borderId="1" xfId="0" applyNumberFormat="1" applyFont="1" applyFill="1" applyBorder="1" applyAlignment="1">
      <alignment horizontal="center"/>
    </xf>
    <xf numFmtId="2" fontId="30" fillId="15" borderId="1" xfId="0" applyNumberFormat="1" applyFont="1" applyFill="1" applyBorder="1"/>
    <xf numFmtId="2" fontId="35" fillId="6" borderId="1" xfId="0" applyNumberFormat="1" applyFont="1" applyFill="1" applyBorder="1" applyAlignment="1">
      <alignment wrapText="1"/>
    </xf>
    <xf numFmtId="1" fontId="35" fillId="7" borderId="1" xfId="0" applyNumberFormat="1" applyFont="1" applyFill="1" applyBorder="1" applyAlignment="1">
      <alignment horizontal="center"/>
    </xf>
    <xf numFmtId="1" fontId="30" fillId="0" borderId="1" xfId="0" applyNumberFormat="1" applyFont="1" applyBorder="1" applyAlignment="1">
      <alignment horizontal="center"/>
    </xf>
    <xf numFmtId="2" fontId="35" fillId="10" borderId="1" xfId="0" applyNumberFormat="1" applyFont="1" applyFill="1" applyBorder="1"/>
    <xf numFmtId="2" fontId="35" fillId="10" borderId="1" xfId="0" applyNumberFormat="1" applyFont="1" applyFill="1" applyBorder="1" applyAlignment="1">
      <alignment horizontal="center"/>
    </xf>
    <xf numFmtId="2" fontId="27" fillId="10" borderId="1" xfId="0" applyNumberFormat="1" applyFont="1" applyFill="1" applyBorder="1"/>
    <xf numFmtId="2" fontId="27" fillId="11" borderId="1" xfId="0" applyNumberFormat="1" applyFont="1" applyFill="1" applyBorder="1"/>
    <xf numFmtId="2" fontId="35" fillId="13" borderId="1" xfId="0" applyNumberFormat="1" applyFont="1" applyFill="1" applyBorder="1" applyAlignment="1">
      <alignment horizontal="center" wrapText="1"/>
    </xf>
    <xf numFmtId="2" fontId="35" fillId="13" borderId="1" xfId="0" applyNumberFormat="1" applyFont="1" applyFill="1" applyBorder="1" applyAlignment="1">
      <alignment horizontal="center"/>
    </xf>
    <xf numFmtId="2" fontId="30" fillId="13" borderId="1" xfId="0" applyNumberFormat="1" applyFont="1" applyFill="1" applyBorder="1"/>
    <xf numFmtId="166" fontId="30" fillId="13" borderId="1" xfId="0" applyNumberFormat="1" applyFont="1" applyFill="1" applyBorder="1"/>
    <xf numFmtId="0" fontId="30" fillId="13" borderId="1" xfId="0" applyFont="1" applyFill="1" applyBorder="1"/>
    <xf numFmtId="2" fontId="35" fillId="0" borderId="1" xfId="0" applyNumberFormat="1" applyFont="1" applyBorder="1" applyAlignment="1">
      <alignment vertical="top" wrapText="1"/>
    </xf>
    <xf numFmtId="1" fontId="35" fillId="0" borderId="1" xfId="0" applyNumberFormat="1" applyFont="1" applyBorder="1" applyAlignment="1">
      <alignment horizontal="center"/>
    </xf>
    <xf numFmtId="1" fontId="30" fillId="0" borderId="1" xfId="0" applyNumberFormat="1" applyFont="1" applyBorder="1"/>
    <xf numFmtId="0" fontId="30" fillId="14" borderId="1" xfId="0" applyFont="1" applyFill="1" applyBorder="1" applyAlignment="1">
      <alignment horizontal="center"/>
    </xf>
    <xf numFmtId="2" fontId="30" fillId="10" borderId="1" xfId="0" applyNumberFormat="1" applyFont="1" applyFill="1" applyBorder="1" applyAlignment="1">
      <alignment horizontal="center"/>
    </xf>
    <xf numFmtId="167" fontId="30" fillId="10" borderId="1" xfId="0" applyNumberFormat="1" applyFont="1" applyFill="1" applyBorder="1" applyAlignment="1">
      <alignment horizontal="center"/>
    </xf>
    <xf numFmtId="2" fontId="30" fillId="11" borderId="1" xfId="0" applyNumberFormat="1" applyFont="1" applyFill="1" applyBorder="1" applyAlignment="1">
      <alignment horizontal="center"/>
    </xf>
    <xf numFmtId="2" fontId="35" fillId="13" borderId="1" xfId="0" applyNumberFormat="1" applyFont="1" applyFill="1" applyBorder="1" applyAlignment="1">
      <alignment horizontal="center" vertical="top" wrapText="1"/>
    </xf>
    <xf numFmtId="1" fontId="35" fillId="13" borderId="1" xfId="0" applyNumberFormat="1" applyFont="1" applyFill="1" applyBorder="1" applyAlignment="1">
      <alignment horizontal="center"/>
    </xf>
    <xf numFmtId="1" fontId="30" fillId="13" borderId="1" xfId="0" applyNumberFormat="1" applyFont="1" applyFill="1" applyBorder="1"/>
    <xf numFmtId="2" fontId="30" fillId="14" borderId="1" xfId="0" applyNumberFormat="1" applyFont="1" applyFill="1" applyBorder="1"/>
    <xf numFmtId="2" fontId="27" fillId="10" borderId="1" xfId="0" applyNumberFormat="1" applyFont="1" applyFill="1" applyBorder="1" applyAlignment="1">
      <alignment horizontal="center"/>
    </xf>
    <xf numFmtId="2" fontId="27" fillId="11" borderId="1" xfId="0" applyNumberFormat="1" applyFont="1" applyFill="1" applyBorder="1" applyAlignment="1">
      <alignment horizontal="center"/>
    </xf>
    <xf numFmtId="2" fontId="39" fillId="14" borderId="1" xfId="0" applyNumberFormat="1" applyFont="1" applyFill="1" applyBorder="1" applyAlignment="1">
      <alignment horizontal="center"/>
    </xf>
    <xf numFmtId="1" fontId="30" fillId="16" borderId="1" xfId="0" applyNumberFormat="1" applyFont="1" applyFill="1" applyBorder="1" applyAlignment="1">
      <alignment horizontal="center"/>
    </xf>
    <xf numFmtId="2" fontId="39" fillId="10" borderId="1" xfId="0" applyNumberFormat="1" applyFont="1" applyFill="1" applyBorder="1" applyAlignment="1">
      <alignment horizontal="center"/>
    </xf>
    <xf numFmtId="167" fontId="27" fillId="10" borderId="1" xfId="0" applyNumberFormat="1" applyFont="1" applyFill="1" applyBorder="1" applyAlignment="1">
      <alignment horizontal="center"/>
    </xf>
    <xf numFmtId="0" fontId="44" fillId="17" borderId="1" xfId="0" applyFont="1" applyFill="1" applyBorder="1"/>
    <xf numFmtId="2" fontId="27" fillId="17" borderId="1" xfId="0" applyNumberFormat="1" applyFont="1" applyFill="1" applyBorder="1" applyAlignment="1">
      <alignment horizontal="center"/>
    </xf>
    <xf numFmtId="2" fontId="30" fillId="17" borderId="1" xfId="0" applyNumberFormat="1" applyFont="1" applyFill="1" applyBorder="1" applyAlignment="1">
      <alignment horizontal="center"/>
    </xf>
    <xf numFmtId="0" fontId="41" fillId="5" borderId="1" xfId="0" applyFont="1" applyFill="1" applyBorder="1"/>
    <xf numFmtId="1" fontId="20" fillId="7" borderId="1" xfId="0" applyNumberFormat="1" applyFont="1" applyFill="1" applyBorder="1" applyAlignment="1">
      <alignment horizontal="center"/>
    </xf>
    <xf numFmtId="1" fontId="27" fillId="0" borderId="1" xfId="0" applyNumberFormat="1" applyFont="1" applyBorder="1" applyAlignment="1">
      <alignment horizontal="center"/>
    </xf>
    <xf numFmtId="0" fontId="41" fillId="12" borderId="1" xfId="0" applyFont="1" applyFill="1" applyBorder="1"/>
    <xf numFmtId="2" fontId="20" fillId="12" borderId="1" xfId="0" applyNumberFormat="1" applyFont="1" applyFill="1" applyBorder="1" applyAlignment="1">
      <alignment horizontal="center"/>
    </xf>
    <xf numFmtId="167" fontId="20" fillId="12" borderId="1" xfId="0" applyNumberFormat="1" applyFont="1" applyFill="1" applyBorder="1" applyAlignment="1">
      <alignment horizontal="center"/>
    </xf>
    <xf numFmtId="2" fontId="20" fillId="11" borderId="1" xfId="0" applyNumberFormat="1" applyFont="1" applyFill="1" applyBorder="1" applyAlignment="1">
      <alignment horizontal="center"/>
    </xf>
    <xf numFmtId="2" fontId="30" fillId="0" borderId="1" xfId="0" applyNumberFormat="1" applyFont="1" applyBorder="1" applyAlignment="1">
      <alignment horizontal="center"/>
    </xf>
    <xf numFmtId="0" fontId="45" fillId="0" borderId="0" xfId="0" applyFont="1"/>
    <xf numFmtId="0" fontId="46" fillId="0" borderId="0" xfId="0" applyFont="1"/>
    <xf numFmtId="2" fontId="46" fillId="0" borderId="0" xfId="0" applyNumberFormat="1" applyFont="1"/>
    <xf numFmtId="0" fontId="20" fillId="0" borderId="0" xfId="0" applyFont="1" applyAlignment="1">
      <alignment horizontal="center" vertical="center"/>
    </xf>
    <xf numFmtId="0" fontId="47" fillId="0" borderId="0" xfId="0" applyFont="1"/>
    <xf numFmtId="0" fontId="38" fillId="0" borderId="6" xfId="0" applyFont="1" applyBorder="1" applyAlignment="1">
      <alignment horizontal="center" vertical="top"/>
    </xf>
    <xf numFmtId="166" fontId="30" fillId="0" borderId="1" xfId="0" applyNumberFormat="1" applyFont="1" applyBorder="1" applyAlignment="1">
      <alignment horizontal="center" vertical="center" wrapText="1"/>
    </xf>
    <xf numFmtId="2" fontId="20" fillId="5" borderId="1" xfId="0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vertical="center"/>
    </xf>
    <xf numFmtId="49" fontId="20" fillId="2" borderId="1" xfId="0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/>
    </xf>
    <xf numFmtId="0" fontId="20" fillId="0" borderId="7" xfId="0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2" fontId="41" fillId="0" borderId="7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horizontal="center" vertical="center"/>
    </xf>
    <xf numFmtId="2" fontId="41" fillId="0" borderId="1" xfId="0" applyNumberFormat="1" applyFont="1" applyBorder="1" applyAlignment="1">
      <alignment horizontal="center" vertical="center"/>
    </xf>
    <xf numFmtId="2" fontId="41" fillId="0" borderId="1" xfId="0" applyNumberFormat="1" applyFont="1" applyBorder="1" applyAlignment="1">
      <alignment horizontal="left" vertical="center" wrapText="1"/>
    </xf>
    <xf numFmtId="0" fontId="20" fillId="5" borderId="1" xfId="0" applyFont="1" applyFill="1" applyBorder="1" applyAlignment="1">
      <alignment horizontal="center" vertical="center"/>
    </xf>
    <xf numFmtId="1" fontId="20" fillId="3" borderId="1" xfId="1" applyNumberFormat="1" applyFont="1" applyFill="1" applyBorder="1" applyAlignment="1">
      <alignment horizontal="center" vertical="center"/>
    </xf>
    <xf numFmtId="166" fontId="20" fillId="0" borderId="7" xfId="1" applyNumberFormat="1" applyFont="1" applyBorder="1" applyAlignment="1">
      <alignment horizontal="left" vertical="center" wrapText="1"/>
    </xf>
    <xf numFmtId="1" fontId="20" fillId="0" borderId="1" xfId="0" applyNumberFormat="1" applyFont="1" applyBorder="1" applyAlignment="1">
      <alignment horizontal="center" vertical="center"/>
    </xf>
    <xf numFmtId="166" fontId="20" fillId="5" borderId="7" xfId="1" applyNumberFormat="1" applyFont="1" applyFill="1" applyBorder="1" applyAlignment="1">
      <alignment horizontal="center" vertical="center" wrapText="1"/>
    </xf>
    <xf numFmtId="166" fontId="20" fillId="5" borderId="1" xfId="1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left" vertical="center" wrapText="1"/>
    </xf>
    <xf numFmtId="2" fontId="41" fillId="0" borderId="1" xfId="1" applyNumberFormat="1" applyFont="1" applyBorder="1" applyAlignment="1">
      <alignment horizontal="left" vertical="center"/>
    </xf>
    <xf numFmtId="49" fontId="20" fillId="0" borderId="1" xfId="1" applyNumberFormat="1" applyFont="1" applyBorder="1" applyAlignment="1">
      <alignment horizontal="center" vertical="center"/>
    </xf>
    <xf numFmtId="166" fontId="20" fillId="5" borderId="7" xfId="0" applyNumberFormat="1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/>
    <xf numFmtId="0" fontId="44" fillId="5" borderId="1" xfId="0" applyFont="1" applyFill="1" applyBorder="1" applyAlignment="1">
      <alignment vertical="center"/>
    </xf>
    <xf numFmtId="2" fontId="44" fillId="5" borderId="1" xfId="0" applyNumberFormat="1" applyFont="1" applyFill="1" applyBorder="1" applyAlignment="1">
      <alignment horizontal="center" vertical="center" textRotation="90"/>
    </xf>
    <xf numFmtId="2" fontId="44" fillId="5" borderId="1" xfId="0" applyNumberFormat="1" applyFont="1" applyFill="1" applyBorder="1" applyAlignment="1">
      <alignment textRotation="90" wrapText="1"/>
    </xf>
    <xf numFmtId="2" fontId="44" fillId="5" borderId="1" xfId="0" applyNumberFormat="1" applyFont="1" applyFill="1" applyBorder="1" applyAlignment="1">
      <alignment textRotation="90"/>
    </xf>
    <xf numFmtId="2" fontId="44" fillId="11" borderId="1" xfId="0" applyNumberFormat="1" applyFont="1" applyFill="1" applyBorder="1" applyAlignment="1">
      <alignment textRotation="90"/>
    </xf>
    <xf numFmtId="0" fontId="35" fillId="7" borderId="1" xfId="0" applyFont="1" applyFill="1" applyBorder="1" applyAlignment="1">
      <alignment horizontal="center" vertical="center"/>
    </xf>
    <xf numFmtId="2" fontId="35" fillId="7" borderId="1" xfId="0" applyNumberFormat="1" applyFont="1" applyFill="1" applyBorder="1" applyAlignment="1">
      <alignment horizontal="center" vertical="center" textRotation="90"/>
    </xf>
    <xf numFmtId="2" fontId="35" fillId="7" borderId="1" xfId="0" applyNumberFormat="1" applyFont="1" applyFill="1" applyBorder="1" applyAlignment="1">
      <alignment textRotation="90"/>
    </xf>
    <xf numFmtId="2" fontId="35" fillId="7" borderId="1" xfId="0" applyNumberFormat="1" applyFont="1" applyFill="1" applyBorder="1" applyAlignment="1">
      <alignment horizontal="center" wrapText="1"/>
    </xf>
    <xf numFmtId="2" fontId="35" fillId="7" borderId="1" xfId="0" applyNumberFormat="1" applyFont="1" applyFill="1" applyBorder="1" applyAlignment="1">
      <alignment horizontal="center"/>
    </xf>
    <xf numFmtId="2" fontId="30" fillId="18" borderId="1" xfId="0" applyNumberFormat="1" applyFont="1" applyFill="1" applyBorder="1" applyAlignment="1">
      <alignment horizontal="center"/>
    </xf>
    <xf numFmtId="2" fontId="35" fillId="7" borderId="1" xfId="0" applyNumberFormat="1" applyFont="1" applyFill="1" applyBorder="1" applyAlignment="1">
      <alignment horizontal="center" vertical="top" wrapText="1"/>
    </xf>
    <xf numFmtId="2" fontId="30" fillId="7" borderId="1" xfId="0" applyNumberFormat="1" applyFont="1" applyFill="1" applyBorder="1"/>
    <xf numFmtId="0" fontId="30" fillId="7" borderId="1" xfId="0" applyFont="1" applyFill="1" applyBorder="1"/>
    <xf numFmtId="2" fontId="30" fillId="0" borderId="0" xfId="0" applyNumberFormat="1" applyFont="1"/>
    <xf numFmtId="2" fontId="35" fillId="0" borderId="1" xfId="0" applyNumberFormat="1" applyFont="1" applyBorder="1"/>
    <xf numFmtId="0" fontId="30" fillId="7" borderId="1" xfId="0" applyFont="1" applyFill="1" applyBorder="1" applyAlignment="1">
      <alignment textRotation="90"/>
    </xf>
    <xf numFmtId="0" fontId="35" fillId="0" borderId="1" xfId="0" applyFont="1" applyBorder="1"/>
    <xf numFmtId="1" fontId="30" fillId="15" borderId="1" xfId="0" applyNumberFormat="1" applyFont="1" applyFill="1" applyBorder="1" applyAlignment="1">
      <alignment horizontal="center"/>
    </xf>
    <xf numFmtId="2" fontId="27" fillId="8" borderId="1" xfId="0" applyNumberFormat="1" applyFont="1" applyFill="1" applyBorder="1" applyAlignment="1">
      <alignment horizontal="center"/>
    </xf>
    <xf numFmtId="2" fontId="27" fillId="12" borderId="1" xfId="0" applyNumberFormat="1" applyFont="1" applyFill="1" applyBorder="1" applyAlignment="1">
      <alignment horizontal="center"/>
    </xf>
    <xf numFmtId="2" fontId="20" fillId="0" borderId="7" xfId="0" applyNumberFormat="1" applyFont="1" applyBorder="1" applyAlignment="1">
      <alignment horizontal="left" vertical="center" wrapText="1"/>
    </xf>
    <xf numFmtId="1" fontId="41" fillId="0" borderId="1" xfId="0" applyNumberFormat="1" applyFont="1" applyBorder="1" applyAlignment="1">
      <alignment horizontal="center" vertical="center"/>
    </xf>
    <xf numFmtId="2" fontId="41" fillId="0" borderId="0" xfId="0" applyNumberFormat="1" applyFont="1" applyAlignment="1">
      <alignment horizontal="left" vertical="center" wrapText="1"/>
    </xf>
    <xf numFmtId="2" fontId="20" fillId="0" borderId="0" xfId="0" applyNumberFormat="1" applyFont="1" applyAlignment="1">
      <alignment horizontal="center" vertical="center"/>
    </xf>
    <xf numFmtId="1" fontId="20" fillId="0" borderId="1" xfId="1" applyNumberFormat="1" applyFont="1" applyBorder="1" applyAlignment="1">
      <alignment horizontal="center" vertical="center"/>
    </xf>
    <xf numFmtId="0" fontId="23" fillId="0" borderId="0" xfId="0" applyFont="1"/>
    <xf numFmtId="166" fontId="31" fillId="19" borderId="1" xfId="0" applyNumberFormat="1" applyFont="1" applyFill="1" applyBorder="1" applyAlignment="1">
      <alignment horizontal="right" vertical="center" wrapText="1"/>
    </xf>
    <xf numFmtId="2" fontId="31" fillId="19" borderId="1" xfId="0" applyNumberFormat="1" applyFont="1" applyFill="1" applyBorder="1" applyAlignment="1">
      <alignment horizontal="center" vertical="center"/>
    </xf>
    <xf numFmtId="166" fontId="28" fillId="19" borderId="1" xfId="1" applyNumberFormat="1" applyFont="1" applyFill="1" applyBorder="1" applyAlignment="1">
      <alignment horizontal="center" vertical="center"/>
    </xf>
    <xf numFmtId="166" fontId="28" fillId="19" borderId="1" xfId="0" applyNumberFormat="1" applyFont="1" applyFill="1" applyBorder="1" applyAlignment="1">
      <alignment horizontal="right" vertical="center" wrapText="1"/>
    </xf>
    <xf numFmtId="2" fontId="28" fillId="19" borderId="1" xfId="0" applyNumberFormat="1" applyFont="1" applyFill="1" applyBorder="1" applyAlignment="1">
      <alignment horizontal="center" vertical="center"/>
    </xf>
    <xf numFmtId="166" fontId="23" fillId="19" borderId="1" xfId="1" applyNumberFormat="1" applyFont="1" applyFill="1" applyBorder="1" applyAlignment="1">
      <alignment horizontal="center" vertical="center"/>
    </xf>
    <xf numFmtId="2" fontId="28" fillId="19" borderId="1" xfId="1" applyNumberFormat="1" applyFont="1" applyFill="1" applyBorder="1" applyAlignment="1">
      <alignment horizontal="center" vertical="center"/>
    </xf>
    <xf numFmtId="2" fontId="32" fillId="19" borderId="1" xfId="0" applyNumberFormat="1" applyFont="1" applyFill="1" applyBorder="1" applyAlignment="1">
      <alignment horizontal="center" vertical="center"/>
    </xf>
    <xf numFmtId="2" fontId="32" fillId="19" borderId="1" xfId="1" applyNumberFormat="1" applyFont="1" applyFill="1" applyBorder="1" applyAlignment="1">
      <alignment horizontal="right" vertical="center"/>
    </xf>
    <xf numFmtId="2" fontId="32" fillId="19" borderId="1" xfId="0" applyNumberFormat="1" applyFont="1" applyFill="1" applyBorder="1" applyAlignment="1">
      <alignment horizontal="center" vertical="center" wrapText="1"/>
    </xf>
    <xf numFmtId="0" fontId="32" fillId="19" borderId="1" xfId="0" applyFont="1" applyFill="1" applyBorder="1" applyAlignment="1">
      <alignment horizontal="right" vertical="center" wrapText="1"/>
    </xf>
    <xf numFmtId="2" fontId="30" fillId="0" borderId="1" xfId="0" applyNumberFormat="1" applyFont="1" applyBorder="1" applyAlignment="1">
      <alignment textRotation="90"/>
    </xf>
    <xf numFmtId="2" fontId="32" fillId="19" borderId="1" xfId="1" applyNumberFormat="1" applyFont="1" applyFill="1" applyBorder="1" applyAlignment="1">
      <alignment horizontal="center" vertical="center"/>
    </xf>
    <xf numFmtId="1" fontId="29" fillId="19" borderId="1" xfId="0" applyNumberFormat="1" applyFont="1" applyFill="1" applyBorder="1" applyAlignment="1">
      <alignment horizontal="center" vertical="center"/>
    </xf>
    <xf numFmtId="2" fontId="32" fillId="19" borderId="1" xfId="0" applyNumberFormat="1" applyFont="1" applyFill="1" applyBorder="1" applyAlignment="1">
      <alignment horizontal="right" vertical="center"/>
    </xf>
    <xf numFmtId="166" fontId="28" fillId="19" borderId="1" xfId="0" applyNumberFormat="1" applyFont="1" applyFill="1" applyBorder="1" applyAlignment="1">
      <alignment horizontal="center" vertical="center"/>
    </xf>
    <xf numFmtId="2" fontId="33" fillId="19" borderId="1" xfId="1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6" fontId="5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7" fillId="5" borderId="7" xfId="0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/>
    </xf>
    <xf numFmtId="2" fontId="27" fillId="5" borderId="7" xfId="0" applyNumberFormat="1" applyFont="1" applyFill="1" applyBorder="1" applyAlignment="1">
      <alignment horizontal="center"/>
    </xf>
    <xf numFmtId="2" fontId="27" fillId="5" borderId="2" xfId="0" applyNumberFormat="1" applyFont="1" applyFill="1" applyBorder="1" applyAlignment="1">
      <alignment horizontal="center"/>
    </xf>
    <xf numFmtId="2" fontId="27" fillId="5" borderId="8" xfId="0" applyNumberFormat="1" applyFont="1" applyFill="1" applyBorder="1" applyAlignment="1">
      <alignment horizontal="center"/>
    </xf>
    <xf numFmtId="166" fontId="27" fillId="5" borderId="7" xfId="0" applyNumberFormat="1" applyFont="1" applyFill="1" applyBorder="1" applyAlignment="1">
      <alignment horizontal="center" vertical="center"/>
    </xf>
    <xf numFmtId="166" fontId="27" fillId="5" borderId="2" xfId="0" applyNumberFormat="1" applyFont="1" applyFill="1" applyBorder="1" applyAlignment="1">
      <alignment horizontal="center" vertical="center"/>
    </xf>
    <xf numFmtId="166" fontId="27" fillId="5" borderId="8" xfId="0" applyNumberFormat="1" applyFont="1" applyFill="1" applyBorder="1" applyAlignment="1">
      <alignment horizontal="center" vertical="center"/>
    </xf>
    <xf numFmtId="2" fontId="27" fillId="5" borderId="7" xfId="0" applyNumberFormat="1" applyFont="1" applyFill="1" applyBorder="1" applyAlignment="1">
      <alignment horizontal="center" vertical="center"/>
    </xf>
    <xf numFmtId="2" fontId="27" fillId="5" borderId="2" xfId="0" applyNumberFormat="1" applyFont="1" applyFill="1" applyBorder="1" applyAlignment="1">
      <alignment horizontal="center" vertical="center"/>
    </xf>
    <xf numFmtId="2" fontId="27" fillId="5" borderId="8" xfId="0" applyNumberFormat="1" applyFont="1" applyFill="1" applyBorder="1" applyAlignment="1">
      <alignment horizontal="center" vertical="center"/>
    </xf>
    <xf numFmtId="0" fontId="27" fillId="6" borderId="7" xfId="0" applyFont="1" applyFill="1" applyBorder="1" applyAlignment="1">
      <alignment horizontal="center"/>
    </xf>
    <xf numFmtId="0" fontId="27" fillId="6" borderId="2" xfId="0" applyFont="1" applyFill="1" applyBorder="1" applyAlignment="1">
      <alignment horizontal="center"/>
    </xf>
    <xf numFmtId="0" fontId="27" fillId="6" borderId="8" xfId="0" applyFont="1" applyFill="1" applyBorder="1" applyAlignment="1">
      <alignment horizontal="center"/>
    </xf>
    <xf numFmtId="0" fontId="19" fillId="2" borderId="0" xfId="0" applyFont="1" applyFill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2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2" fontId="27" fillId="5" borderId="9" xfId="0" applyNumberFormat="1" applyFont="1" applyFill="1" applyBorder="1" applyAlignment="1">
      <alignment horizontal="center" vertical="center"/>
    </xf>
    <xf numFmtId="2" fontId="27" fillId="5" borderId="10" xfId="0" applyNumberFormat="1" applyFont="1" applyFill="1" applyBorder="1" applyAlignment="1">
      <alignment horizontal="center" vertical="center"/>
    </xf>
    <xf numFmtId="2" fontId="27" fillId="5" borderId="11" xfId="0" applyNumberFormat="1" applyFont="1" applyFill="1" applyBorder="1" applyAlignment="1">
      <alignment horizontal="center" vertical="center"/>
    </xf>
    <xf numFmtId="166" fontId="23" fillId="2" borderId="7" xfId="0" applyNumberFormat="1" applyFont="1" applyFill="1" applyBorder="1" applyAlignment="1">
      <alignment horizontal="left" vertical="center"/>
    </xf>
    <xf numFmtId="166" fontId="23" fillId="2" borderId="8" xfId="0" applyNumberFormat="1" applyFont="1" applyFill="1" applyBorder="1" applyAlignment="1">
      <alignment horizontal="left" vertical="center"/>
    </xf>
    <xf numFmtId="0" fontId="45" fillId="0" borderId="0" xfId="0" applyFont="1"/>
    <xf numFmtId="0" fontId="41" fillId="0" borderId="6" xfId="0" applyFont="1" applyBorder="1"/>
    <xf numFmtId="0" fontId="38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38" fillId="0" borderId="6" xfId="0" applyFont="1" applyBorder="1" applyAlignment="1">
      <alignment horizontal="center" vertical="top"/>
    </xf>
    <xf numFmtId="0" fontId="31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166" fontId="20" fillId="5" borderId="7" xfId="0" applyNumberFormat="1" applyFont="1" applyFill="1" applyBorder="1" applyAlignment="1">
      <alignment horizontal="center" vertical="center"/>
    </xf>
    <xf numFmtId="166" fontId="20" fillId="5" borderId="8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left" vertical="top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Финансовый 2" xfId="4"/>
    <cellStyle name="Финансовый 3" xfId="5"/>
    <cellStyle name="Финансовый 3 2" xfId="6"/>
    <cellStyle name="Финансовый 4" xfId="7"/>
    <cellStyle name="Финансовый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285750</xdr:colOff>
      <xdr:row>0</xdr:row>
      <xdr:rowOff>0</xdr:rowOff>
    </xdr:to>
    <xdr:pic>
      <xdr:nvPicPr>
        <xdr:cNvPr id="195490" name="Рисунок 38" descr="мария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3752850" cy="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142875</xdr:colOff>
      <xdr:row>0</xdr:row>
      <xdr:rowOff>180975</xdr:rowOff>
    </xdr:from>
    <xdr:to>
      <xdr:col>8</xdr:col>
      <xdr:colOff>266700</xdr:colOff>
      <xdr:row>5</xdr:row>
      <xdr:rowOff>123824</xdr:rowOff>
    </xdr:to>
    <xdr:pic>
      <xdr:nvPicPr>
        <xdr:cNvPr id="195491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2390775" y="180975"/>
          <a:ext cx="3171825" cy="895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2009775</xdr:colOff>
      <xdr:row>0</xdr:row>
      <xdr:rowOff>142875</xdr:rowOff>
    </xdr:from>
    <xdr:to>
      <xdr:col>19</xdr:col>
      <xdr:colOff>190500</xdr:colOff>
      <xdr:row>5</xdr:row>
      <xdr:rowOff>123824</xdr:rowOff>
    </xdr:to>
    <xdr:pic>
      <xdr:nvPicPr>
        <xdr:cNvPr id="195492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610600" y="142875"/>
          <a:ext cx="3286125" cy="933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52917</xdr:colOff>
      <xdr:row>0</xdr:row>
      <xdr:rowOff>0</xdr:rowOff>
    </xdr:from>
    <xdr:to>
      <xdr:col>2</xdr:col>
      <xdr:colOff>1968501</xdr:colOff>
      <xdr:row>7</xdr:row>
      <xdr:rowOff>95250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317500" y="0"/>
          <a:ext cx="1915584" cy="1428750"/>
        </a:xfrm>
        <a:prstGeom prst="rect">
          <a:avLst/>
        </a:prstGeom>
      </xdr:spPr>
    </xdr:pic>
    <xdr:clientData/>
  </xdr:twoCellAnchor>
  <xdr:twoCellAnchor editAs="oneCell">
    <xdr:from>
      <xdr:col>13</xdr:col>
      <xdr:colOff>10583</xdr:colOff>
      <xdr:row>0</xdr:row>
      <xdr:rowOff>0</xdr:rowOff>
    </xdr:from>
    <xdr:to>
      <xdr:col>13</xdr:col>
      <xdr:colOff>1926166</xdr:colOff>
      <xdr:row>7</xdr:row>
      <xdr:rowOff>95250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6646333" y="0"/>
          <a:ext cx="1915584" cy="1428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2095500</xdr:colOff>
      <xdr:row>0</xdr:row>
      <xdr:rowOff>104775</xdr:rowOff>
    </xdr:from>
    <xdr:to>
      <xdr:col>7</xdr:col>
      <xdr:colOff>57150</xdr:colOff>
      <xdr:row>6</xdr:row>
      <xdr:rowOff>19050</xdr:rowOff>
    </xdr:to>
    <xdr:pic>
      <xdr:nvPicPr>
        <xdr:cNvPr id="193370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552700" y="104775"/>
          <a:ext cx="3228975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2047875</xdr:colOff>
      <xdr:row>0</xdr:row>
      <xdr:rowOff>104775</xdr:rowOff>
    </xdr:from>
    <xdr:to>
      <xdr:col>17</xdr:col>
      <xdr:colOff>85725</xdr:colOff>
      <xdr:row>5</xdr:row>
      <xdr:rowOff>180975</xdr:rowOff>
    </xdr:to>
    <xdr:pic>
      <xdr:nvPicPr>
        <xdr:cNvPr id="193371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8858250" y="104775"/>
          <a:ext cx="3276600" cy="1028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11907</xdr:colOff>
      <xdr:row>0</xdr:row>
      <xdr:rowOff>0</xdr:rowOff>
    </xdr:from>
    <xdr:to>
      <xdr:col>1</xdr:col>
      <xdr:colOff>1927491</xdr:colOff>
      <xdr:row>7</xdr:row>
      <xdr:rowOff>83344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64345" y="0"/>
          <a:ext cx="1915584" cy="1428750"/>
        </a:xfrm>
        <a:prstGeom prst="rect">
          <a:avLst/>
        </a:prstGeom>
      </xdr:spPr>
    </xdr:pic>
    <xdr:clientData/>
  </xdr:twoCellAnchor>
  <xdr:twoCellAnchor editAs="oneCell">
    <xdr:from>
      <xdr:col>11</xdr:col>
      <xdr:colOff>11907</xdr:colOff>
      <xdr:row>0</xdr:row>
      <xdr:rowOff>0</xdr:rowOff>
    </xdr:from>
    <xdr:to>
      <xdr:col>11</xdr:col>
      <xdr:colOff>1927491</xdr:colOff>
      <xdr:row>7</xdr:row>
      <xdr:rowOff>83344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22282" y="0"/>
          <a:ext cx="1915584" cy="1428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7;&#1080;&#1090;&#1072;&#1085;&#1080;&#1103;/&#1044;&#1077;&#1090;&#1089;&#1082;&#1080;&#1081;%20&#1089;&#1072;&#1076;/&#1044;&#1077;&#1090;&#1089;&#1082;&#1080;&#1077;%20&#1089;&#1072;&#1076;&#1099;%20(%20&#1052;&#1077;&#1085;&#1102;%20)/&#1052;&#1077;&#1085;&#1102;%202019%20&#1075;&#1086;&#1076;/3-7%20&#1083;&#1077;&#1090;/&#1042;&#1089;&#1077;%20&#1089;&#1072;&#1076;&#1099;/&#1057;&#1077;&#1085;&#1090;&#1103;&#1073;&#1088;&#1100;/&#1042;&#1080;&#1085;&#1079;&#1080;&#1083;&#1080;/&#1052;&#1077;&#1085;&#1102;%20&#1040;&#1087;&#1088;&#1077;&#1083;&#1100;%20%20&#1089;%203-7%20&#1083;&#1077;&#1090;%201-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Сетка"/>
      <sheetName val="таблица продуктов"/>
      <sheetName val="Меню"/>
      <sheetName val="1 день"/>
      <sheetName val="1день Меню  зал"/>
      <sheetName val="2день"/>
      <sheetName val="2 день меню в зал"/>
      <sheetName val="3 день"/>
      <sheetName val="3 день меню в зал"/>
      <sheetName val="4 день"/>
      <sheetName val="4 день меню в зал"/>
      <sheetName val="5 день"/>
      <sheetName val="5 день меню в зал"/>
      <sheetName val="6 день"/>
      <sheetName val="6 день меню в зал"/>
      <sheetName val="7 день"/>
      <sheetName val="7 день в зал"/>
      <sheetName val="8 день"/>
      <sheetName val="8 день в зал"/>
      <sheetName val="9 день"/>
      <sheetName val="9 день в зал"/>
      <sheetName val="10 день"/>
      <sheetName val="10 день в зал"/>
    </sheetNames>
    <sheetDataSet>
      <sheetData sheetId="0">
        <row r="5">
          <cell r="P5">
            <v>464</v>
          </cell>
        </row>
        <row r="6">
          <cell r="P6">
            <v>285</v>
          </cell>
        </row>
        <row r="7">
          <cell r="P7">
            <v>200.85</v>
          </cell>
        </row>
        <row r="8">
          <cell r="P8" t="e">
            <v>#REF!</v>
          </cell>
        </row>
        <row r="9">
          <cell r="P9">
            <v>120</v>
          </cell>
        </row>
        <row r="10">
          <cell r="P10">
            <v>1275.7381</v>
          </cell>
        </row>
        <row r="11">
          <cell r="P11">
            <v>1391.8115000000003</v>
          </cell>
        </row>
        <row r="12">
          <cell r="P12">
            <v>535</v>
          </cell>
        </row>
        <row r="13">
          <cell r="P13">
            <v>82</v>
          </cell>
        </row>
        <row r="14">
          <cell r="P14" t="e">
            <v>#REF!</v>
          </cell>
        </row>
        <row r="15">
          <cell r="P15">
            <v>70</v>
          </cell>
        </row>
        <row r="16">
          <cell r="P16">
            <v>4.1999999999999993</v>
          </cell>
        </row>
        <row r="17">
          <cell r="P17">
            <v>7.5</v>
          </cell>
        </row>
        <row r="18">
          <cell r="P18">
            <v>4.5</v>
          </cell>
        </row>
        <row r="19">
          <cell r="P19">
            <v>316.5</v>
          </cell>
        </row>
        <row r="20">
          <cell r="P20">
            <v>199.5</v>
          </cell>
        </row>
        <row r="21">
          <cell r="P21">
            <v>117.3</v>
          </cell>
        </row>
        <row r="22">
          <cell r="P22">
            <v>2638.5</v>
          </cell>
        </row>
        <row r="23">
          <cell r="P23">
            <v>164.3</v>
          </cell>
        </row>
        <row r="24">
          <cell r="P24">
            <v>62</v>
          </cell>
        </row>
        <row r="25">
          <cell r="P25">
            <v>46</v>
          </cell>
        </row>
        <row r="26">
          <cell r="P26">
            <v>148.69999999999999</v>
          </cell>
        </row>
        <row r="27">
          <cell r="P27">
            <v>88.6</v>
          </cell>
        </row>
        <row r="28">
          <cell r="P28">
            <v>127.89999999999999</v>
          </cell>
        </row>
        <row r="29">
          <cell r="P29">
            <v>0.9</v>
          </cell>
        </row>
        <row r="30">
          <cell r="P30">
            <v>44.57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33"/>
  <sheetViews>
    <sheetView topLeftCell="A25" workbookViewId="0">
      <selection activeCell="S12" sqref="S12"/>
    </sheetView>
  </sheetViews>
  <sheetFormatPr defaultRowHeight="15" outlineLevelCol="1" x14ac:dyDescent="0.25"/>
  <cols>
    <col min="1" max="1" width="3.5703125" style="2" customWidth="1"/>
    <col min="2" max="2" width="25.85546875" style="3" customWidth="1"/>
    <col min="3" max="3" width="9.28515625" style="4" customWidth="1"/>
    <col min="4" max="4" width="6.28515625" style="4" customWidth="1"/>
    <col min="5" max="5" width="6.7109375" style="3" customWidth="1"/>
    <col min="6" max="8" width="5.28515625" style="2" customWidth="1"/>
    <col min="9" max="9" width="5.42578125" style="2" customWidth="1"/>
    <col min="10" max="15" width="5.28515625" style="2" customWidth="1"/>
    <col min="16" max="16" width="6.28515625" style="3" customWidth="1"/>
    <col min="17" max="17" width="5.7109375" style="3" customWidth="1"/>
    <col min="18" max="18" width="6.28515625" style="2" customWidth="1"/>
    <col min="19" max="19" width="6.42578125" style="3" customWidth="1"/>
    <col min="20" max="20" width="5.7109375" style="1" hidden="1" customWidth="1" outlineLevel="1"/>
    <col min="21" max="21" width="6" style="1" hidden="1" customWidth="1" outlineLevel="1"/>
    <col min="22" max="22" width="7.42578125" style="1" hidden="1" customWidth="1" outlineLevel="1"/>
    <col min="23" max="23" width="6.85546875" style="1" hidden="1" customWidth="1" outlineLevel="1"/>
    <col min="24" max="24" width="6.42578125" style="1" customWidth="1" collapsed="1"/>
    <col min="25" max="25" width="6" style="1" customWidth="1"/>
    <col min="26" max="16384" width="9.140625" style="1"/>
  </cols>
  <sheetData>
    <row r="1" spans="1:246" ht="48" customHeight="1" x14ac:dyDescent="0.25">
      <c r="A1" s="354" t="s">
        <v>0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</row>
    <row r="2" spans="1:246" ht="15" customHeight="1" x14ac:dyDescent="0.25">
      <c r="A2" s="356" t="s">
        <v>1</v>
      </c>
      <c r="B2" s="356" t="s">
        <v>2</v>
      </c>
      <c r="C2" s="357" t="s">
        <v>3</v>
      </c>
      <c r="D2" s="356" t="s">
        <v>4</v>
      </c>
      <c r="E2" s="357" t="s">
        <v>5</v>
      </c>
      <c r="F2" s="5"/>
      <c r="G2" s="5"/>
      <c r="H2" s="5"/>
      <c r="I2" s="5"/>
      <c r="J2" s="5"/>
      <c r="K2" s="5"/>
      <c r="L2" s="5"/>
      <c r="M2" s="5"/>
      <c r="N2" s="5"/>
      <c r="O2" s="5"/>
      <c r="P2" s="358" t="s">
        <v>6</v>
      </c>
      <c r="Q2" s="359" t="s">
        <v>7</v>
      </c>
      <c r="R2" s="360" t="s">
        <v>8</v>
      </c>
      <c r="S2" s="361" t="s">
        <v>9</v>
      </c>
      <c r="T2" s="6"/>
      <c r="U2" s="6"/>
      <c r="V2" s="6"/>
      <c r="W2" s="6"/>
      <c r="X2" s="359" t="s">
        <v>7</v>
      </c>
      <c r="Y2" s="364" t="s">
        <v>10</v>
      </c>
    </row>
    <row r="3" spans="1:246" x14ac:dyDescent="0.25">
      <c r="A3" s="356"/>
      <c r="B3" s="356"/>
      <c r="C3" s="357"/>
      <c r="D3" s="356"/>
      <c r="E3" s="357"/>
      <c r="F3" s="5"/>
      <c r="G3" s="5"/>
      <c r="H3" s="5"/>
      <c r="I3" s="5"/>
      <c r="J3" s="5"/>
      <c r="K3" s="5"/>
      <c r="L3" s="5"/>
      <c r="M3" s="5"/>
      <c r="N3" s="5"/>
      <c r="O3" s="5"/>
      <c r="P3" s="358"/>
      <c r="Q3" s="359"/>
      <c r="R3" s="360"/>
      <c r="S3" s="362"/>
      <c r="T3" s="6"/>
      <c r="U3" s="6"/>
      <c r="V3" s="6"/>
      <c r="W3" s="6"/>
      <c r="X3" s="359"/>
      <c r="Y3" s="364"/>
    </row>
    <row r="4" spans="1:246" x14ac:dyDescent="0.25">
      <c r="A4" s="356"/>
      <c r="B4" s="356"/>
      <c r="C4" s="357"/>
      <c r="D4" s="356"/>
      <c r="E4" s="357"/>
      <c r="F4" s="7">
        <v>11</v>
      </c>
      <c r="G4" s="7">
        <v>12</v>
      </c>
      <c r="H4" s="7">
        <v>13</v>
      </c>
      <c r="I4" s="7">
        <v>14</v>
      </c>
      <c r="J4" s="7">
        <v>15</v>
      </c>
      <c r="K4" s="7">
        <v>16</v>
      </c>
      <c r="L4" s="7">
        <v>17</v>
      </c>
      <c r="M4" s="7">
        <v>18</v>
      </c>
      <c r="N4" s="7">
        <v>19</v>
      </c>
      <c r="O4" s="7">
        <v>20</v>
      </c>
      <c r="P4" s="358"/>
      <c r="Q4" s="359"/>
      <c r="R4" s="360"/>
      <c r="S4" s="363"/>
      <c r="T4" s="6"/>
      <c r="U4" s="6"/>
      <c r="V4" s="6"/>
      <c r="W4" s="6"/>
      <c r="X4" s="359"/>
      <c r="Y4" s="364"/>
    </row>
    <row r="5" spans="1:246" x14ac:dyDescent="0.25">
      <c r="A5" s="8">
        <v>1</v>
      </c>
      <c r="B5" s="9" t="s">
        <v>11</v>
      </c>
      <c r="C5" s="10">
        <v>80</v>
      </c>
      <c r="D5" s="11">
        <v>75</v>
      </c>
      <c r="E5" s="12">
        <f t="shared" ref="E5:E30" si="0">D5*C5/100</f>
        <v>60</v>
      </c>
      <c r="F5" s="13">
        <f>Меню!C7+Меню!D73</f>
        <v>40</v>
      </c>
      <c r="G5" s="13" t="e">
        <f>Меню!#REF!+Меню!#REF!</f>
        <v>#REF!</v>
      </c>
      <c r="H5" s="13">
        <f>Меню!C98+Меню!D152</f>
        <v>40</v>
      </c>
      <c r="I5" s="13" t="e">
        <f>Меню!#REF!+Меню!#REF!</f>
        <v>#REF!</v>
      </c>
      <c r="J5" s="13" t="e">
        <f>Меню!#REF!+Меню!#REF!+Меню!#REF!+Меню!#REF!</f>
        <v>#REF!</v>
      </c>
      <c r="K5" s="13" t="e">
        <f>Меню!#REF!+Меню!#REF!+Меню!#REF!</f>
        <v>#REF!</v>
      </c>
      <c r="L5" s="13" t="e">
        <f>Меню!#REF!+Меню!#REF!</f>
        <v>#REF!</v>
      </c>
      <c r="M5" s="13" t="e">
        <f>Меню!#REF!+Меню!#REF!</f>
        <v>#REF!</v>
      </c>
      <c r="N5" s="13" t="e">
        <f>Меню!#REF!+Меню!#REF!+Меню!#REF!</f>
        <v>#REF!</v>
      </c>
      <c r="O5" s="13" t="e">
        <f>Меню!#REF!+Меню!#REF!+Меню!#REF!</f>
        <v>#REF!</v>
      </c>
      <c r="P5" s="14">
        <v>766</v>
      </c>
      <c r="Q5" s="15">
        <f t="shared" ref="Q5:Q30" si="1">P5/10</f>
        <v>76.599999999999994</v>
      </c>
      <c r="R5" s="16">
        <f t="shared" ref="R5:R30" si="2">Q5*100/E5</f>
        <v>127.66666666666666</v>
      </c>
      <c r="S5" s="17">
        <f>P5+[1]накопительная!$P$5</f>
        <v>1230</v>
      </c>
      <c r="T5" s="18"/>
      <c r="U5" s="18"/>
      <c r="V5" s="18"/>
      <c r="W5" s="18"/>
      <c r="X5" s="17">
        <f t="shared" ref="X5:X30" si="3">S5/20</f>
        <v>61.5</v>
      </c>
      <c r="Y5" s="19">
        <f t="shared" ref="Y5:Y30" si="4">X5*100/E5</f>
        <v>102.5</v>
      </c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</row>
    <row r="6" spans="1:246" ht="24" x14ac:dyDescent="0.25">
      <c r="A6" s="8">
        <f t="shared" ref="A6:A30" si="5">A5+1</f>
        <v>2</v>
      </c>
      <c r="B6" s="21" t="s">
        <v>12</v>
      </c>
      <c r="C6" s="22">
        <v>50</v>
      </c>
      <c r="D6" s="11">
        <v>75</v>
      </c>
      <c r="E6" s="12">
        <f t="shared" si="0"/>
        <v>37.5</v>
      </c>
      <c r="F6" s="13">
        <f>Меню!D72</f>
        <v>25</v>
      </c>
      <c r="G6" s="13" t="e">
        <f>Меню!#REF!</f>
        <v>#REF!</v>
      </c>
      <c r="H6" s="13">
        <f>Меню!D151</f>
        <v>25</v>
      </c>
      <c r="I6" s="13" t="e">
        <f>Меню!#REF!</f>
        <v>#REF!</v>
      </c>
      <c r="J6" s="13" t="e">
        <f>Меню!#REF!+Меню!#REF!</f>
        <v>#REF!</v>
      </c>
      <c r="K6" s="13" t="e">
        <f>Меню!#REF!</f>
        <v>#REF!</v>
      </c>
      <c r="L6" s="13" t="e">
        <f>Меню!#REF!</f>
        <v>#REF!</v>
      </c>
      <c r="M6" s="13" t="e">
        <f>Меню!#REF!</f>
        <v>#REF!</v>
      </c>
      <c r="N6" s="13" t="e">
        <f>Меню!#REF!</f>
        <v>#REF!</v>
      </c>
      <c r="O6" s="13" t="e">
        <f>Меню!#REF!</f>
        <v>#REF!</v>
      </c>
      <c r="P6" s="14">
        <v>275</v>
      </c>
      <c r="Q6" s="15">
        <f t="shared" si="1"/>
        <v>27.5</v>
      </c>
      <c r="R6" s="16">
        <f t="shared" si="2"/>
        <v>73.333333333333329</v>
      </c>
      <c r="S6" s="17">
        <f>P6+[1]накопительная!$P$6</f>
        <v>560</v>
      </c>
      <c r="T6" s="23"/>
      <c r="U6" s="23"/>
      <c r="V6" s="23"/>
      <c r="W6" s="23"/>
      <c r="X6" s="17">
        <f t="shared" si="3"/>
        <v>28</v>
      </c>
      <c r="Y6" s="19">
        <f t="shared" si="4"/>
        <v>74.666666666666671</v>
      </c>
    </row>
    <row r="7" spans="1:246" x14ac:dyDescent="0.25">
      <c r="A7" s="8">
        <f t="shared" si="5"/>
        <v>3</v>
      </c>
      <c r="B7" s="9" t="s">
        <v>13</v>
      </c>
      <c r="C7" s="10">
        <v>28.5</v>
      </c>
      <c r="D7" s="11">
        <v>75</v>
      </c>
      <c r="E7" s="12">
        <f t="shared" si="0"/>
        <v>21.375</v>
      </c>
      <c r="F7" s="13">
        <f>Меню!C82</f>
        <v>11</v>
      </c>
      <c r="G7" s="13" t="e">
        <f>Меню!#REF!</f>
        <v>#REF!</v>
      </c>
      <c r="H7" s="13">
        <f>Меню!C158</f>
        <v>0.8</v>
      </c>
      <c r="I7" s="13"/>
      <c r="J7" s="13" t="e">
        <f>Меню!#REF!</f>
        <v>#REF!</v>
      </c>
      <c r="K7" s="24" t="e">
        <f>Меню!#REF!+Меню!#REF!</f>
        <v>#REF!</v>
      </c>
      <c r="L7" s="13" t="e">
        <f>Меню!#REF!</f>
        <v>#REF!</v>
      </c>
      <c r="M7" s="13"/>
      <c r="N7" s="13" t="e">
        <f>Меню!#REF!+Меню!#REF!</f>
        <v>#REF!</v>
      </c>
      <c r="O7" s="24" t="e">
        <f>Меню!#REF!+Меню!#REF!+Меню!#REF!+Меню!#REF!</f>
        <v>#REF!</v>
      </c>
      <c r="P7" s="14">
        <v>150</v>
      </c>
      <c r="Q7" s="15">
        <f t="shared" si="1"/>
        <v>15</v>
      </c>
      <c r="R7" s="16">
        <f t="shared" si="2"/>
        <v>70.175438596491233</v>
      </c>
      <c r="S7" s="17">
        <f>P7+[1]накопительная!$P$7</f>
        <v>350.85</v>
      </c>
      <c r="T7" s="23"/>
      <c r="U7" s="23"/>
      <c r="V7" s="23"/>
      <c r="W7" s="23"/>
      <c r="X7" s="17">
        <f t="shared" si="3"/>
        <v>17.5425</v>
      </c>
      <c r="Y7" s="19">
        <f t="shared" si="4"/>
        <v>82.070175438596493</v>
      </c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</row>
    <row r="8" spans="1:246" x14ac:dyDescent="0.25">
      <c r="A8" s="8">
        <f t="shared" si="5"/>
        <v>4</v>
      </c>
      <c r="B8" s="26" t="s">
        <v>14</v>
      </c>
      <c r="C8" s="22">
        <v>43</v>
      </c>
      <c r="D8" s="11">
        <v>75</v>
      </c>
      <c r="E8" s="12">
        <f t="shared" si="0"/>
        <v>32.25</v>
      </c>
      <c r="F8" s="13">
        <f>Меню!C11+Меню!C77</f>
        <v>40.5</v>
      </c>
      <c r="G8" s="24" t="e">
        <f>Меню!#REF!</f>
        <v>#REF!</v>
      </c>
      <c r="H8" s="13">
        <f>Меню!C102+Меню!C128</f>
        <v>27</v>
      </c>
      <c r="I8" s="13" t="e">
        <f>Меню!#REF!+Меню!#REF!+Меню!#REF!</f>
        <v>#REF!</v>
      </c>
      <c r="J8" s="13" t="e">
        <f>Меню!#REF!</f>
        <v>#REF!</v>
      </c>
      <c r="K8" s="24" t="e">
        <f>Меню!#REF!</f>
        <v>#REF!</v>
      </c>
      <c r="L8" s="13" t="e">
        <f>Меню!#REF!</f>
        <v>#REF!</v>
      </c>
      <c r="M8" s="13" t="e">
        <f>Меню!#REF!+Меню!#REF!</f>
        <v>#REF!</v>
      </c>
      <c r="N8" s="13" t="e">
        <f>Меню!#REF!+Меню!#REF!</f>
        <v>#REF!</v>
      </c>
      <c r="O8" s="13" t="e">
        <f>Меню!#REF!+Меню!#REF!</f>
        <v>#REF!</v>
      </c>
      <c r="P8" s="14">
        <f>50+25+25+5+5+105.4+20+61.5+40+6</f>
        <v>342.9</v>
      </c>
      <c r="Q8" s="15">
        <f t="shared" si="1"/>
        <v>34.29</v>
      </c>
      <c r="R8" s="16">
        <f t="shared" si="2"/>
        <v>106.32558139534883</v>
      </c>
      <c r="S8" s="17" t="e">
        <f>P8+[1]накопительная!$P$8</f>
        <v>#REF!</v>
      </c>
      <c r="T8" s="27"/>
      <c r="U8" s="27"/>
      <c r="V8" s="27"/>
      <c r="W8" s="27"/>
      <c r="X8" s="17" t="e">
        <f t="shared" si="3"/>
        <v>#REF!</v>
      </c>
      <c r="Y8" s="19" t="e">
        <f t="shared" si="4"/>
        <v>#REF!</v>
      </c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</row>
    <row r="9" spans="1:246" x14ac:dyDescent="0.25">
      <c r="A9" s="29">
        <f t="shared" si="5"/>
        <v>5</v>
      </c>
      <c r="B9" s="30" t="s">
        <v>15</v>
      </c>
      <c r="C9" s="31">
        <v>11.5</v>
      </c>
      <c r="D9" s="11">
        <v>75</v>
      </c>
      <c r="E9" s="12">
        <f t="shared" si="0"/>
        <v>8.625</v>
      </c>
      <c r="F9" s="32">
        <f>Меню!C35</f>
        <v>7</v>
      </c>
      <c r="G9" s="32" t="e">
        <f>Меню!#REF!</f>
        <v>#REF!</v>
      </c>
      <c r="H9" s="32"/>
      <c r="I9" s="33"/>
      <c r="J9" s="33"/>
      <c r="K9" s="33"/>
      <c r="L9" s="33"/>
      <c r="M9" s="33"/>
      <c r="N9" s="33"/>
      <c r="O9" s="33"/>
      <c r="P9" s="14">
        <f>29+105</f>
        <v>134</v>
      </c>
      <c r="Q9" s="15">
        <f t="shared" si="1"/>
        <v>13.4</v>
      </c>
      <c r="R9" s="16">
        <f t="shared" si="2"/>
        <v>155.36231884057972</v>
      </c>
      <c r="S9" s="17">
        <f>P9+[1]накопительная!$P$9</f>
        <v>254</v>
      </c>
      <c r="T9" s="34"/>
      <c r="U9" s="34"/>
      <c r="V9" s="34"/>
      <c r="W9" s="34"/>
      <c r="X9" s="35">
        <f t="shared" si="3"/>
        <v>12.7</v>
      </c>
      <c r="Y9" s="19">
        <f t="shared" si="4"/>
        <v>147.24637681159419</v>
      </c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</row>
    <row r="10" spans="1:246" x14ac:dyDescent="0.25">
      <c r="A10" s="8">
        <f t="shared" si="5"/>
        <v>6</v>
      </c>
      <c r="B10" s="8" t="s">
        <v>16</v>
      </c>
      <c r="C10" s="24">
        <v>139.5</v>
      </c>
      <c r="D10" s="11">
        <v>75</v>
      </c>
      <c r="E10" s="37">
        <f t="shared" si="0"/>
        <v>104.625</v>
      </c>
      <c r="F10" s="13">
        <f>Меню!C37+Меню!C56</f>
        <v>135.4</v>
      </c>
      <c r="G10" s="13" t="e">
        <f>Меню!#REF!</f>
        <v>#REF!</v>
      </c>
      <c r="H10" s="13" t="e">
        <f>Меню!C124+Меню!#REF!+Меню!C141</f>
        <v>#REF!</v>
      </c>
      <c r="I10" s="13" t="e">
        <f>Меню!#REF!</f>
        <v>#REF!</v>
      </c>
      <c r="J10" s="13" t="e">
        <f>Меню!#REF!</f>
        <v>#REF!</v>
      </c>
      <c r="K10" s="13" t="e">
        <f>Меню!#REF!+Меню!#REF!+Меню!#REF!</f>
        <v>#REF!</v>
      </c>
      <c r="L10" s="13" t="e">
        <f>Меню!#REF!+Меню!#REF!</f>
        <v>#REF!</v>
      </c>
      <c r="M10" s="13" t="e">
        <f>Меню!#REF!+Меню!#REF!</f>
        <v>#REF!</v>
      </c>
      <c r="N10" s="24" t="e">
        <f>Меню!#REF!</f>
        <v>#REF!</v>
      </c>
      <c r="O10" s="24" t="e">
        <f>Меню!#REF!</f>
        <v>#REF!</v>
      </c>
      <c r="P10" s="14">
        <v>931</v>
      </c>
      <c r="Q10" s="15">
        <f t="shared" si="1"/>
        <v>93.1</v>
      </c>
      <c r="R10" s="16">
        <f t="shared" si="2"/>
        <v>88.984468339307043</v>
      </c>
      <c r="S10" s="17">
        <f>P10+[1]накопительная!$P$10</f>
        <v>2206.7381</v>
      </c>
      <c r="T10" s="38"/>
      <c r="U10" s="38"/>
      <c r="V10" s="38"/>
      <c r="W10" s="38"/>
      <c r="X10" s="17">
        <f t="shared" si="3"/>
        <v>110.336905</v>
      </c>
      <c r="Y10" s="19">
        <f t="shared" si="4"/>
        <v>105.45940740740741</v>
      </c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</row>
    <row r="11" spans="1:246" x14ac:dyDescent="0.25">
      <c r="A11" s="8">
        <f t="shared" si="5"/>
        <v>7</v>
      </c>
      <c r="B11" s="8" t="s">
        <v>17</v>
      </c>
      <c r="C11" s="24">
        <v>260</v>
      </c>
      <c r="D11" s="10">
        <v>74.5</v>
      </c>
      <c r="E11" s="37">
        <f>D11*C11/100</f>
        <v>193.7</v>
      </c>
      <c r="F11" s="13" t="e">
        <f>Меню!C36+Меню!C38+Меню!#REF!+Меню!C61+Меню!C63+Меню!C64+Меню!C65</f>
        <v>#REF!</v>
      </c>
      <c r="G11" s="13" t="e">
        <f>Меню!#REF!+Меню!#REF!+Меню!#REF!+Меню!#REF!+Меню!#REF!+Меню!#REF!</f>
        <v>#REF!</v>
      </c>
      <c r="H11" s="13" t="e">
        <f>Меню!#REF!+Меню!#REF!+Меню!C125+Меню!C126+Меню!C127</f>
        <v>#REF!</v>
      </c>
      <c r="I11" s="13" t="e">
        <f>Меню!#REF!+Меню!#REF!+Меню!#REF!+Меню!#REF!+Меню!#REF!+Меню!#REF!+Меню!#REF!+Меню!#REF!</f>
        <v>#REF!</v>
      </c>
      <c r="J11" s="13" t="e">
        <f>Меню!#REF!+Меню!#REF!+Меню!#REF!+Меню!#REF!+Меню!#REF!+Меню!#REF!+Меню!#REF!+Меню!#REF!</f>
        <v>#REF!</v>
      </c>
      <c r="K11" s="13" t="e">
        <f>Меню!#REF!+Меню!#REF!+Меню!#REF!+Меню!#REF!+Меню!#REF!+Меню!#REF!+Меню!#REF!+Меню!#REF!+Меню!#REF!</f>
        <v>#REF!</v>
      </c>
      <c r="L11" s="13" t="e">
        <f>Меню!#REF!+Меню!#REF!+Меню!#REF!+Меню!#REF!+Меню!#REF!+Меню!#REF!+Меню!#REF!</f>
        <v>#REF!</v>
      </c>
      <c r="M11" s="13" t="e">
        <f>Меню!#REF!+Меню!#REF!+Меню!#REF!+Меню!#REF!+Меню!#REF!+Меню!#REF!+Меню!#REF!+Меню!#REF!+Меню!#REF!</f>
        <v>#REF!</v>
      </c>
      <c r="N11" s="13" t="e">
        <f>Меню!#REF!+Меню!#REF!+Меню!#REF!+Меню!#REF!+Меню!#REF!</f>
        <v>#REF!</v>
      </c>
      <c r="O11" s="13" t="e">
        <f>Меню!#REF!+Меню!#REF!+Меню!#REF!+Меню!#REF!+Меню!#REF!+Меню!#REF!+Меню!#REF!</f>
        <v>#REF!</v>
      </c>
      <c r="P11" s="14">
        <v>1404</v>
      </c>
      <c r="Q11" s="15">
        <f t="shared" si="1"/>
        <v>140.4</v>
      </c>
      <c r="R11" s="16">
        <f t="shared" si="2"/>
        <v>72.483221476510067</v>
      </c>
      <c r="S11" s="17">
        <f>P11+[1]накопительная!$P$11</f>
        <v>2795.8115000000003</v>
      </c>
      <c r="T11" s="23"/>
      <c r="U11" s="23"/>
      <c r="V11" s="23"/>
      <c r="W11" s="23"/>
      <c r="X11" s="17">
        <f t="shared" si="3"/>
        <v>139.79057500000002</v>
      </c>
      <c r="Y11" s="19">
        <f t="shared" si="4"/>
        <v>72.168598347960781</v>
      </c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</row>
    <row r="12" spans="1:246" s="40" customFormat="1" x14ac:dyDescent="0.25">
      <c r="A12" s="8">
        <f t="shared" si="5"/>
        <v>8</v>
      </c>
      <c r="B12" s="8" t="s">
        <v>18</v>
      </c>
      <c r="C12" s="24">
        <v>99.5</v>
      </c>
      <c r="D12" s="41">
        <v>75</v>
      </c>
      <c r="E12" s="37">
        <f t="shared" si="0"/>
        <v>74.625</v>
      </c>
      <c r="F12" s="13">
        <f>Меню!C69</f>
        <v>18</v>
      </c>
      <c r="G12" s="13" t="e">
        <f>Меню!#REF!+Меню!#REF!</f>
        <v>#REF!</v>
      </c>
      <c r="H12" s="13">
        <f>Меню!C116</f>
        <v>120</v>
      </c>
      <c r="I12" s="13" t="e">
        <f>Меню!#REF!+Меню!#REF!+Меню!#REF!</f>
        <v>#REF!</v>
      </c>
      <c r="J12" s="13"/>
      <c r="K12" s="13" t="e">
        <f>Меню!#REF!</f>
        <v>#REF!</v>
      </c>
      <c r="L12" s="13" t="e">
        <f>Меню!#REF!+Меню!#REF!</f>
        <v>#REF!</v>
      </c>
      <c r="M12" s="13" t="e">
        <f>Меню!#REF!+Меню!#REF!</f>
        <v>#REF!</v>
      </c>
      <c r="N12" s="13" t="e">
        <f>Меню!#REF!</f>
        <v>#REF!</v>
      </c>
      <c r="O12" s="13" t="e">
        <f>Меню!#REF!</f>
        <v>#REF!</v>
      </c>
      <c r="P12" s="14">
        <v>562.54999999999995</v>
      </c>
      <c r="Q12" s="15">
        <f t="shared" si="1"/>
        <v>56.254999999999995</v>
      </c>
      <c r="R12" s="16">
        <f t="shared" si="2"/>
        <v>75.383584589614742</v>
      </c>
      <c r="S12" s="17">
        <f>P12+[1]накопительная!$P$12</f>
        <v>1097.55</v>
      </c>
      <c r="T12" s="23"/>
      <c r="U12" s="23"/>
      <c r="V12" s="23"/>
      <c r="W12" s="23"/>
      <c r="X12" s="17">
        <f t="shared" si="3"/>
        <v>54.877499999999998</v>
      </c>
      <c r="Y12" s="19">
        <f t="shared" si="4"/>
        <v>73.537688442211049</v>
      </c>
    </row>
    <row r="13" spans="1:246" x14ac:dyDescent="0.25">
      <c r="A13" s="8">
        <f t="shared" si="5"/>
        <v>9</v>
      </c>
      <c r="B13" s="9" t="s">
        <v>19</v>
      </c>
      <c r="C13" s="10">
        <v>10.5</v>
      </c>
      <c r="D13" s="11">
        <v>75</v>
      </c>
      <c r="E13" s="12">
        <f t="shared" si="0"/>
        <v>7.875</v>
      </c>
      <c r="F13" s="24">
        <f>Меню!C24</f>
        <v>15</v>
      </c>
      <c r="G13" s="24" t="e">
        <f>Меню!#REF!</f>
        <v>#REF!</v>
      </c>
      <c r="H13" s="24">
        <f>Меню!C147</f>
        <v>18</v>
      </c>
      <c r="I13" s="24"/>
      <c r="J13" s="24" t="e">
        <f>Меню!#REF!+Меню!#REF!</f>
        <v>#REF!</v>
      </c>
      <c r="K13" s="24" t="e">
        <f>Меню!#REF!</f>
        <v>#REF!</v>
      </c>
      <c r="L13" s="24"/>
      <c r="M13" s="24" t="e">
        <f>Меню!#REF!</f>
        <v>#REF!</v>
      </c>
      <c r="N13" s="24" t="e">
        <f>Меню!#REF!</f>
        <v>#REF!</v>
      </c>
      <c r="O13" s="24" t="e">
        <f>Меню!#REF!</f>
        <v>#REF!</v>
      </c>
      <c r="P13" s="14">
        <v>127</v>
      </c>
      <c r="Q13" s="15">
        <f t="shared" si="1"/>
        <v>12.7</v>
      </c>
      <c r="R13" s="16">
        <f t="shared" si="2"/>
        <v>161.26984126984127</v>
      </c>
      <c r="S13" s="17">
        <f>P13+[1]накопительная!$P$13</f>
        <v>209</v>
      </c>
      <c r="T13" s="23"/>
      <c r="U13" s="23"/>
      <c r="V13" s="23"/>
      <c r="W13" s="23"/>
      <c r="X13" s="17">
        <f t="shared" si="3"/>
        <v>10.45</v>
      </c>
      <c r="Y13" s="19">
        <f t="shared" si="4"/>
        <v>132.69841269841271</v>
      </c>
      <c r="Z13" s="25"/>
    </row>
    <row r="14" spans="1:246" x14ac:dyDescent="0.25">
      <c r="A14" s="8">
        <f t="shared" si="5"/>
        <v>10</v>
      </c>
      <c r="B14" s="8" t="s">
        <v>20</v>
      </c>
      <c r="C14" s="24">
        <v>47</v>
      </c>
      <c r="D14" s="11">
        <v>75</v>
      </c>
      <c r="E14" s="37">
        <f t="shared" si="0"/>
        <v>35.25</v>
      </c>
      <c r="F14" s="13">
        <f>Меню!C15+Меню!C19+Меню!C25+Меню!C70+Меню!C78</f>
        <v>47</v>
      </c>
      <c r="G14" s="13" t="e">
        <f>Меню!#REF!+Меню!#REF!+Меню!#REF!+Меню!#REF!+Меню!#REF!+Меню!#REF!</f>
        <v>#REF!</v>
      </c>
      <c r="H14" s="13">
        <f>Меню!C105+Меню!C112+Меню!C150+Меню!C165</f>
        <v>32</v>
      </c>
      <c r="I14" s="13" t="e">
        <f>Меню!#REF!+Меню!#REF!+Меню!#REF!+Меню!#REF!+Меню!#REF!+Меню!#REF!</f>
        <v>#REF!</v>
      </c>
      <c r="J14" s="13" t="e">
        <f>Меню!#REF!+Меню!#REF!+Меню!#REF!+Меню!#REF!</f>
        <v>#REF!</v>
      </c>
      <c r="K14" s="13" t="e">
        <f>Меню!#REF!+Меню!#REF!+Меню!#REF!+Меню!#REF!+Меню!#REF!+Меню!#REF!</f>
        <v>#REF!</v>
      </c>
      <c r="L14" s="13" t="e">
        <f>Меню!#REF!+Меню!#REF!+Меню!#REF!+Меню!#REF!+Меню!#REF!</f>
        <v>#REF!</v>
      </c>
      <c r="M14" s="13" t="e">
        <f>Меню!#REF!+Меню!#REF!+Меню!#REF!+Меню!#REF!+Меню!#REF!+Меню!#REF!</f>
        <v>#REF!</v>
      </c>
      <c r="N14" s="13" t="e">
        <f>Меню!#REF!+Меню!#REF!+Меню!#REF!+Меню!#REF!+Меню!#REF!</f>
        <v>#REF!</v>
      </c>
      <c r="O14" s="13" t="e">
        <f>Меню!#REF!+Меню!#REF!+Меню!#REF!+Меню!#REF!+Меню!#REF!</f>
        <v>#REF!</v>
      </c>
      <c r="P14" s="14">
        <v>431.55</v>
      </c>
      <c r="Q14" s="15">
        <f t="shared" si="1"/>
        <v>43.155000000000001</v>
      </c>
      <c r="R14" s="42">
        <f t="shared" si="2"/>
        <v>122.42553191489361</v>
      </c>
      <c r="S14" s="17" t="e">
        <f>P14+[1]накопительная!$P$14</f>
        <v>#REF!</v>
      </c>
      <c r="T14" s="23"/>
      <c r="U14" s="23"/>
      <c r="V14" s="23"/>
      <c r="W14" s="23"/>
      <c r="X14" s="17" t="e">
        <f t="shared" si="3"/>
        <v>#REF!</v>
      </c>
      <c r="Y14" s="19" t="e">
        <f t="shared" si="4"/>
        <v>#REF!</v>
      </c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</row>
    <row r="15" spans="1:246" x14ac:dyDescent="0.25">
      <c r="A15" s="8">
        <f t="shared" si="5"/>
        <v>11</v>
      </c>
      <c r="B15" s="8" t="s">
        <v>21</v>
      </c>
      <c r="C15" s="24">
        <v>19.5</v>
      </c>
      <c r="D15" s="11">
        <v>75</v>
      </c>
      <c r="E15" s="37">
        <f t="shared" si="0"/>
        <v>14.625</v>
      </c>
      <c r="F15" s="24"/>
      <c r="G15" s="24" t="e">
        <f>Меню!#REF!</f>
        <v>#REF!</v>
      </c>
      <c r="H15" s="24">
        <f>Меню!C156</f>
        <v>10</v>
      </c>
      <c r="I15" s="13" t="e">
        <f>Меню!#REF!+Меню!#REF!</f>
        <v>#REF!</v>
      </c>
      <c r="J15" s="24" t="e">
        <f>Меню!#REF!</f>
        <v>#REF!</v>
      </c>
      <c r="K15" s="24"/>
      <c r="L15" s="24"/>
      <c r="M15" s="24" t="e">
        <f>Меню!#REF!+Меню!#REF!</f>
        <v>#REF!</v>
      </c>
      <c r="N15" s="24"/>
      <c r="O15" s="24"/>
      <c r="P15" s="14">
        <v>170</v>
      </c>
      <c r="Q15" s="15">
        <f t="shared" si="1"/>
        <v>17</v>
      </c>
      <c r="R15" s="42">
        <f t="shared" si="2"/>
        <v>116.23931623931624</v>
      </c>
      <c r="S15" s="17">
        <f>P15+[1]накопительная!$P$15</f>
        <v>240</v>
      </c>
      <c r="T15" s="23"/>
      <c r="U15" s="23"/>
      <c r="V15" s="23"/>
      <c r="W15" s="23"/>
      <c r="X15" s="17">
        <f t="shared" si="3"/>
        <v>12</v>
      </c>
      <c r="Y15" s="19">
        <f t="shared" si="4"/>
        <v>82.051282051282058</v>
      </c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</row>
    <row r="16" spans="1:246" x14ac:dyDescent="0.25">
      <c r="A16" s="8">
        <f t="shared" si="5"/>
        <v>12</v>
      </c>
      <c r="B16" s="9" t="s">
        <v>22</v>
      </c>
      <c r="C16" s="11">
        <v>0.6</v>
      </c>
      <c r="D16" s="11">
        <v>75</v>
      </c>
      <c r="E16" s="12">
        <f t="shared" si="0"/>
        <v>0.45</v>
      </c>
      <c r="F16" s="13"/>
      <c r="G16" s="43" t="e">
        <f>Меню!#REF!</f>
        <v>#REF!</v>
      </c>
      <c r="H16" s="13"/>
      <c r="I16" s="13"/>
      <c r="J16" s="43" t="e">
        <f>Меню!#REF!</f>
        <v>#REF!</v>
      </c>
      <c r="K16" s="13"/>
      <c r="L16" s="24"/>
      <c r="M16" s="13" t="e">
        <f>Меню!#REF!</f>
        <v>#REF!</v>
      </c>
      <c r="N16" s="13"/>
      <c r="O16" s="13"/>
      <c r="P16" s="14">
        <v>4.4000000000000004</v>
      </c>
      <c r="Q16" s="15">
        <f t="shared" si="1"/>
        <v>0.44000000000000006</v>
      </c>
      <c r="R16" s="42">
        <f t="shared" si="2"/>
        <v>97.777777777777786</v>
      </c>
      <c r="S16" s="17">
        <f>P16+[1]накопительная!$P$16</f>
        <v>8.6</v>
      </c>
      <c r="T16" s="23"/>
      <c r="U16" s="23"/>
      <c r="V16" s="23"/>
      <c r="W16" s="23"/>
      <c r="X16" s="17">
        <f t="shared" si="3"/>
        <v>0.43</v>
      </c>
      <c r="Y16" s="19">
        <f t="shared" si="4"/>
        <v>95.555555555555557</v>
      </c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</row>
    <row r="17" spans="1:246" x14ac:dyDescent="0.25">
      <c r="A17" s="8">
        <v>13</v>
      </c>
      <c r="B17" s="9" t="s">
        <v>23</v>
      </c>
      <c r="C17" s="44">
        <v>1.1499999999999999</v>
      </c>
      <c r="D17" s="11">
        <v>75</v>
      </c>
      <c r="E17" s="45">
        <f t="shared" ref="E17:E18" si="6">D17*C17/100</f>
        <v>0.86250000000000004</v>
      </c>
      <c r="F17" s="13">
        <f>Меню!C18</f>
        <v>1.5</v>
      </c>
      <c r="G17" s="24"/>
      <c r="H17" s="24"/>
      <c r="I17" s="13" t="e">
        <f>Меню!#REF!</f>
        <v>#REF!</v>
      </c>
      <c r="J17" s="24"/>
      <c r="K17" s="24"/>
      <c r="L17" s="13" t="e">
        <f>Меню!#REF!</f>
        <v>#REF!</v>
      </c>
      <c r="M17" s="24"/>
      <c r="N17" s="24"/>
      <c r="O17" s="24"/>
      <c r="P17" s="14">
        <v>7.5</v>
      </c>
      <c r="Q17" s="15">
        <f t="shared" si="1"/>
        <v>0.75</v>
      </c>
      <c r="R17" s="42">
        <f t="shared" si="2"/>
        <v>86.956521739130437</v>
      </c>
      <c r="S17" s="17">
        <f>P17+[1]накопительная!$P$17</f>
        <v>15</v>
      </c>
      <c r="T17" s="23"/>
      <c r="U17" s="23"/>
      <c r="V17" s="23"/>
      <c r="W17" s="23"/>
      <c r="X17" s="17">
        <f t="shared" si="3"/>
        <v>0.75</v>
      </c>
      <c r="Y17" s="19">
        <f t="shared" si="4"/>
        <v>86.956521739130437</v>
      </c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</row>
    <row r="18" spans="1:246" x14ac:dyDescent="0.25">
      <c r="A18" s="8">
        <f t="shared" si="5"/>
        <v>14</v>
      </c>
      <c r="B18" s="46" t="s">
        <v>24</v>
      </c>
      <c r="C18" s="11">
        <v>0.6</v>
      </c>
      <c r="D18" s="11">
        <v>75</v>
      </c>
      <c r="E18" s="45">
        <f t="shared" si="6"/>
        <v>0.45</v>
      </c>
      <c r="F18" s="13"/>
      <c r="G18" s="13" t="e">
        <f>Меню!#REF!</f>
        <v>#REF!</v>
      </c>
      <c r="H18" s="13">
        <f>Меню!C110+Меню!C163</f>
        <v>0.8</v>
      </c>
      <c r="I18" s="13" t="e">
        <f>Меню!#REF!</f>
        <v>#REF!</v>
      </c>
      <c r="J18" s="13"/>
      <c r="K18" s="13" t="e">
        <f>Меню!#REF!+Меню!#REF!</f>
        <v>#REF!</v>
      </c>
      <c r="L18" s="13"/>
      <c r="M18" s="13" t="e">
        <f>Меню!#REF!</f>
        <v>#REF!</v>
      </c>
      <c r="N18" s="13" t="e">
        <f>Меню!#REF!</f>
        <v>#REF!</v>
      </c>
      <c r="O18" s="13" t="e">
        <f>Меню!#REF!</f>
        <v>#REF!</v>
      </c>
      <c r="P18" s="14">
        <v>4.5</v>
      </c>
      <c r="Q18" s="15">
        <f t="shared" si="1"/>
        <v>0.45</v>
      </c>
      <c r="R18" s="42">
        <f t="shared" si="2"/>
        <v>100</v>
      </c>
      <c r="S18" s="17">
        <f>P18+[1]накопительная!$P$18</f>
        <v>9</v>
      </c>
      <c r="T18" s="23"/>
      <c r="U18" s="23"/>
      <c r="V18" s="23"/>
      <c r="W18" s="23"/>
      <c r="X18" s="47">
        <f>S18/20</f>
        <v>0.45</v>
      </c>
      <c r="Y18" s="19">
        <f t="shared" si="4"/>
        <v>100</v>
      </c>
      <c r="Z18" s="25"/>
    </row>
    <row r="19" spans="1:246" x14ac:dyDescent="0.25">
      <c r="A19" s="8">
        <f t="shared" si="5"/>
        <v>15</v>
      </c>
      <c r="B19" s="8" t="s">
        <v>25</v>
      </c>
      <c r="C19" s="24">
        <v>54.5</v>
      </c>
      <c r="D19" s="41">
        <v>75</v>
      </c>
      <c r="E19" s="37">
        <v>41</v>
      </c>
      <c r="F19" s="13">
        <f>Меню!C33+Меню!C45</f>
        <v>9.75</v>
      </c>
      <c r="G19" s="13" t="e">
        <f>Меню!#REF!</f>
        <v>#REF!</v>
      </c>
      <c r="H19" s="13"/>
      <c r="I19" s="13"/>
      <c r="J19" s="13" t="e">
        <f>Меню!#REF!+Меню!#REF!</f>
        <v>#REF!</v>
      </c>
      <c r="K19" s="24" t="e">
        <f>Меню!#REF!</f>
        <v>#REF!</v>
      </c>
      <c r="L19" s="13" t="e">
        <f>Меню!#REF!+Меню!#REF!</f>
        <v>#REF!</v>
      </c>
      <c r="M19" s="13"/>
      <c r="N19" s="13" t="e">
        <f>Меню!#REF!</f>
        <v>#REF!</v>
      </c>
      <c r="O19" s="13" t="e">
        <f>Меню!#REF!</f>
        <v>#REF!</v>
      </c>
      <c r="P19" s="14">
        <v>322.32</v>
      </c>
      <c r="Q19" s="15">
        <f t="shared" si="1"/>
        <v>32.231999999999999</v>
      </c>
      <c r="R19" s="42">
        <f t="shared" si="2"/>
        <v>78.614634146341459</v>
      </c>
      <c r="S19" s="17">
        <f>P19+[1]накопительная!$P$19</f>
        <v>638.81999999999994</v>
      </c>
      <c r="T19" s="23"/>
      <c r="U19" s="23"/>
      <c r="V19" s="23"/>
      <c r="W19" s="23"/>
      <c r="X19" s="17">
        <f t="shared" si="3"/>
        <v>31.940999999999995</v>
      </c>
      <c r="Y19" s="19">
        <f t="shared" si="4"/>
        <v>77.904878048780475</v>
      </c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</row>
    <row r="20" spans="1:246" x14ac:dyDescent="0.25">
      <c r="A20" s="8">
        <f t="shared" si="5"/>
        <v>16</v>
      </c>
      <c r="B20" s="8" t="s">
        <v>26</v>
      </c>
      <c r="C20" s="24">
        <v>24</v>
      </c>
      <c r="D20" s="41">
        <v>75</v>
      </c>
      <c r="E20" s="37">
        <f t="shared" si="0"/>
        <v>18</v>
      </c>
      <c r="F20" s="13" t="e">
        <f>Меню!#REF!</f>
        <v>#REF!</v>
      </c>
      <c r="G20" s="13"/>
      <c r="H20" s="24"/>
      <c r="I20" s="24" t="e">
        <f>Меню!#REF!</f>
        <v>#REF!</v>
      </c>
      <c r="J20" s="24"/>
      <c r="K20" s="13" t="e">
        <f>Меню!#REF!</f>
        <v>#REF!</v>
      </c>
      <c r="L20" s="13" t="e">
        <f>Меню!#REF!</f>
        <v>#REF!</v>
      </c>
      <c r="M20" s="13" t="e">
        <f>Меню!#REF!</f>
        <v>#REF!</v>
      </c>
      <c r="N20" s="13" t="e">
        <f>Меню!#REF!</f>
        <v>#REF!</v>
      </c>
      <c r="O20" s="24" t="e">
        <f>Меню!#REF!</f>
        <v>#REF!</v>
      </c>
      <c r="P20" s="14">
        <v>191</v>
      </c>
      <c r="Q20" s="15">
        <f t="shared" si="1"/>
        <v>19.100000000000001</v>
      </c>
      <c r="R20" s="42">
        <f t="shared" si="2"/>
        <v>106.11111111111113</v>
      </c>
      <c r="S20" s="17">
        <f>P20+[1]накопительная!$P$20</f>
        <v>390.5</v>
      </c>
      <c r="T20" s="23"/>
      <c r="U20" s="23"/>
      <c r="V20" s="23"/>
      <c r="W20" s="23"/>
      <c r="X20" s="17">
        <f t="shared" si="3"/>
        <v>19.524999999999999</v>
      </c>
      <c r="Y20" s="19">
        <f t="shared" si="4"/>
        <v>108.47222222222221</v>
      </c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</row>
    <row r="21" spans="1:246" x14ac:dyDescent="0.25">
      <c r="A21" s="8">
        <v>18</v>
      </c>
      <c r="B21" s="8" t="s">
        <v>27</v>
      </c>
      <c r="C21" s="24">
        <v>36.5</v>
      </c>
      <c r="D21" s="41">
        <v>75</v>
      </c>
      <c r="E21" s="37">
        <f t="shared" si="0"/>
        <v>27.375</v>
      </c>
      <c r="F21" s="24"/>
      <c r="G21" s="13" t="e">
        <f>Меню!#REF!</f>
        <v>#REF!</v>
      </c>
      <c r="H21" s="13">
        <f>Меню!C135</f>
        <v>84</v>
      </c>
      <c r="I21" s="24"/>
      <c r="J21" s="24"/>
      <c r="K21" s="13" t="e">
        <f>Меню!#REF!</f>
        <v>#REF!</v>
      </c>
      <c r="L21" s="24"/>
      <c r="M21" s="24"/>
      <c r="N21" s="24" t="e">
        <f>Меню!#REF!</f>
        <v>#REF!</v>
      </c>
      <c r="O21" s="24"/>
      <c r="P21" s="14">
        <v>272</v>
      </c>
      <c r="Q21" s="15">
        <f t="shared" si="1"/>
        <v>27.2</v>
      </c>
      <c r="R21" s="42">
        <f t="shared" si="2"/>
        <v>99.3607305936073</v>
      </c>
      <c r="S21" s="17">
        <f>P21+[1]накопительная!$P$21</f>
        <v>389.3</v>
      </c>
      <c r="T21" s="23"/>
      <c r="U21" s="23"/>
      <c r="V21" s="23"/>
      <c r="W21" s="23"/>
      <c r="X21" s="17">
        <f t="shared" si="3"/>
        <v>19.465</v>
      </c>
      <c r="Y21" s="19">
        <f t="shared" si="4"/>
        <v>71.105022831050235</v>
      </c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</row>
    <row r="22" spans="1:246" ht="36" x14ac:dyDescent="0.25">
      <c r="A22" s="8">
        <f t="shared" si="5"/>
        <v>19</v>
      </c>
      <c r="B22" s="48" t="s">
        <v>28</v>
      </c>
      <c r="C22" s="24">
        <v>449.5</v>
      </c>
      <c r="D22" s="41">
        <v>75</v>
      </c>
      <c r="E22" s="37">
        <v>327</v>
      </c>
      <c r="F22" s="13" t="e">
        <f>Меню!C14+Меню!C21+Меню!#REF!+Меню!C59+Меню!C88+Меню!C76</f>
        <v>#REF!</v>
      </c>
      <c r="G22" s="13" t="e">
        <f>Меню!#REF!+Меню!#REF!</f>
        <v>#REF!</v>
      </c>
      <c r="H22" s="13">
        <f>Меню!C104+Меню!C111+Меню!C143</f>
        <v>174</v>
      </c>
      <c r="I22" s="13" t="e">
        <f>Меню!#REF!+Меню!#REF!+Меню!#REF!+Меню!#REF!</f>
        <v>#REF!</v>
      </c>
      <c r="J22" s="13" t="e">
        <f>Меню!#REF!+Меню!#REF!+Меню!#REF!</f>
        <v>#REF!</v>
      </c>
      <c r="K22" s="13" t="e">
        <f>Меню!#REF!+Меню!#REF!+Меню!#REF!+Меню!#REF!+Меню!#REF!</f>
        <v>#REF!</v>
      </c>
      <c r="L22" s="13" t="e">
        <f>Меню!#REF!+Меню!#REF!+Меню!#REF!+Меню!#REF!</f>
        <v>#REF!</v>
      </c>
      <c r="M22" s="13" t="e">
        <f>Меню!#REF!+Меню!#REF!</f>
        <v>#REF!</v>
      </c>
      <c r="N22" s="13" t="e">
        <f>Меню!#REF!+Меню!#REF!+Меню!#REF!</f>
        <v>#REF!</v>
      </c>
      <c r="O22" s="13" t="e">
        <f>Меню!#REF!+Меню!#REF!+Меню!#REF!+Меню!#REF!</f>
        <v>#REF!</v>
      </c>
      <c r="P22" s="14">
        <v>2992</v>
      </c>
      <c r="Q22" s="15">
        <f t="shared" si="1"/>
        <v>299.2</v>
      </c>
      <c r="R22" s="16">
        <f t="shared" si="2"/>
        <v>91.498470948012226</v>
      </c>
      <c r="S22" s="17">
        <f>P22+[1]накопительная!$P$22</f>
        <v>5630.5</v>
      </c>
      <c r="T22" s="23"/>
      <c r="U22" s="23"/>
      <c r="V22" s="23"/>
      <c r="W22" s="23"/>
      <c r="X22" s="17">
        <f t="shared" si="3"/>
        <v>281.52499999999998</v>
      </c>
      <c r="Y22" s="19">
        <f t="shared" si="4"/>
        <v>86.093272171253815</v>
      </c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</row>
    <row r="23" spans="1:246" s="40" customFormat="1" x14ac:dyDescent="0.25">
      <c r="A23" s="8">
        <f t="shared" si="5"/>
        <v>20</v>
      </c>
      <c r="B23" s="8" t="s">
        <v>29</v>
      </c>
      <c r="C23" s="24">
        <v>39.5</v>
      </c>
      <c r="D23" s="24">
        <v>74.5</v>
      </c>
      <c r="E23" s="37">
        <v>27.5</v>
      </c>
      <c r="F23" s="24"/>
      <c r="G23" s="24" t="e">
        <f>Меню!#REF!</f>
        <v>#REF!</v>
      </c>
      <c r="H23" s="24"/>
      <c r="I23" s="24" t="e">
        <f>Меню!#REF!</f>
        <v>#REF!</v>
      </c>
      <c r="J23" s="24"/>
      <c r="K23" s="24"/>
      <c r="L23" s="24"/>
      <c r="M23" s="24" t="e">
        <f>Меню!#REF!</f>
        <v>#REF!</v>
      </c>
      <c r="N23" s="24"/>
      <c r="O23" s="24" t="e">
        <f>Меню!#REF!</f>
        <v>#REF!</v>
      </c>
      <c r="P23" s="14">
        <v>244.79</v>
      </c>
      <c r="Q23" s="15">
        <f t="shared" si="1"/>
        <v>24.478999999999999</v>
      </c>
      <c r="R23" s="16">
        <f t="shared" si="2"/>
        <v>89.014545454545456</v>
      </c>
      <c r="S23" s="17">
        <f>P23+[1]накопительная!$P$23</f>
        <v>409.09000000000003</v>
      </c>
      <c r="T23" s="23"/>
      <c r="U23" s="23"/>
      <c r="V23" s="23"/>
      <c r="W23" s="23"/>
      <c r="X23" s="17">
        <f t="shared" si="3"/>
        <v>20.454500000000003</v>
      </c>
      <c r="Y23" s="19">
        <f t="shared" si="4"/>
        <v>74.38000000000001</v>
      </c>
    </row>
    <row r="24" spans="1:246" x14ac:dyDescent="0.25">
      <c r="A24" s="8">
        <f t="shared" si="5"/>
        <v>21</v>
      </c>
      <c r="B24" s="9" t="s">
        <v>30</v>
      </c>
      <c r="C24" s="10">
        <v>10.5</v>
      </c>
      <c r="D24" s="11">
        <v>75</v>
      </c>
      <c r="E24" s="12">
        <f t="shared" si="0"/>
        <v>7.875</v>
      </c>
      <c r="F24" s="13">
        <f>Меню!C43+Меню!C50</f>
        <v>5.2</v>
      </c>
      <c r="G24" s="13" t="e">
        <f>Меню!#REF!</f>
        <v>#REF!</v>
      </c>
      <c r="H24" s="13">
        <f>Меню!C139+Меню!C132</f>
        <v>15</v>
      </c>
      <c r="I24" s="13" t="e">
        <f>Меню!#REF!</f>
        <v>#REF!</v>
      </c>
      <c r="J24" s="13"/>
      <c r="K24" s="13" t="e">
        <f>Меню!#REF!+Меню!#REF!</f>
        <v>#REF!</v>
      </c>
      <c r="L24" s="13" t="e">
        <f>Меню!#REF!+Меню!#REF!</f>
        <v>#REF!</v>
      </c>
      <c r="M24" s="13" t="e">
        <f>Меню!#REF!</f>
        <v>#REF!</v>
      </c>
      <c r="N24" s="13" t="e">
        <f>Меню!#REF!</f>
        <v>#REF!</v>
      </c>
      <c r="O24" s="24"/>
      <c r="P24" s="14">
        <v>63</v>
      </c>
      <c r="Q24" s="15">
        <f t="shared" si="1"/>
        <v>6.3</v>
      </c>
      <c r="R24" s="16">
        <f t="shared" si="2"/>
        <v>80</v>
      </c>
      <c r="S24" s="17">
        <f>P25+[1]накопительная!$P$24</f>
        <v>135</v>
      </c>
      <c r="T24" s="23"/>
      <c r="U24" s="23"/>
      <c r="V24" s="23"/>
      <c r="W24" s="23"/>
      <c r="X24" s="17">
        <f t="shared" si="3"/>
        <v>6.75</v>
      </c>
      <c r="Y24" s="19">
        <f t="shared" si="4"/>
        <v>85.714285714285708</v>
      </c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</row>
    <row r="25" spans="1:246" x14ac:dyDescent="0.25">
      <c r="A25" s="8">
        <f t="shared" si="5"/>
        <v>22</v>
      </c>
      <c r="B25" s="9" t="s">
        <v>31</v>
      </c>
      <c r="C25" s="10">
        <v>6</v>
      </c>
      <c r="D25" s="11">
        <v>75</v>
      </c>
      <c r="E25" s="45">
        <f t="shared" si="0"/>
        <v>4.5</v>
      </c>
      <c r="F25" s="13">
        <f>Меню!C8+Меню!C51</f>
        <v>1.5</v>
      </c>
      <c r="G25" s="13"/>
      <c r="H25" s="13">
        <f>Меню!C100</f>
        <v>0</v>
      </c>
      <c r="I25" s="13"/>
      <c r="J25" s="13"/>
      <c r="K25" s="13" t="e">
        <f>Меню!#REF!</f>
        <v>#REF!</v>
      </c>
      <c r="L25" s="13"/>
      <c r="M25" s="13"/>
      <c r="N25" s="13" t="e">
        <f>Меню!#REF!</f>
        <v>#REF!</v>
      </c>
      <c r="O25" s="13" t="e">
        <f>Меню!#REF!</f>
        <v>#REF!</v>
      </c>
      <c r="P25" s="14">
        <v>73</v>
      </c>
      <c r="Q25" s="15">
        <f t="shared" si="1"/>
        <v>7.3</v>
      </c>
      <c r="R25" s="16">
        <f t="shared" si="2"/>
        <v>162.22222222222223</v>
      </c>
      <c r="S25" s="17">
        <f>P25+[1]накопительная!$P$25</f>
        <v>119</v>
      </c>
      <c r="T25" s="27"/>
      <c r="U25" s="27"/>
      <c r="V25" s="27"/>
      <c r="W25" s="27"/>
      <c r="X25" s="17">
        <f t="shared" si="3"/>
        <v>5.95</v>
      </c>
      <c r="Y25" s="19">
        <f t="shared" si="4"/>
        <v>132.22222222222223</v>
      </c>
      <c r="Z25" s="49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</row>
    <row r="26" spans="1:246" x14ac:dyDescent="0.25">
      <c r="A26" s="8">
        <f t="shared" si="5"/>
        <v>23</v>
      </c>
      <c r="B26" s="8" t="s">
        <v>32</v>
      </c>
      <c r="C26" s="24">
        <v>20.5</v>
      </c>
      <c r="D26" s="41">
        <v>75</v>
      </c>
      <c r="E26" s="37">
        <f t="shared" si="0"/>
        <v>15.375</v>
      </c>
      <c r="F26" s="13">
        <f>Меню!C16+Меню!C57+Меню!C79</f>
        <v>9</v>
      </c>
      <c r="G26" s="13" t="e">
        <f>Меню!#REF!+Меню!#REF!+Меню!#REF!</f>
        <v>#REF!</v>
      </c>
      <c r="H26" s="13" t="e">
        <f>Меню!#REF!+Меню!C108+Меню!C144</f>
        <v>#REF!</v>
      </c>
      <c r="I26" s="13" t="e">
        <f>Меню!#REF!+Меню!#REF!</f>
        <v>#REF!</v>
      </c>
      <c r="J26" s="13" t="e">
        <f>Меню!#REF!+Меню!#REF!</f>
        <v>#REF!</v>
      </c>
      <c r="K26" s="13" t="e">
        <f>Меню!#REF!+Меню!#REF!+Меню!#REF!+Меню!#REF!</f>
        <v>#REF!</v>
      </c>
      <c r="L26" s="13" t="e">
        <f>Меню!#REF!+Меню!#REF!+Меню!#REF!</f>
        <v>#REF!</v>
      </c>
      <c r="M26" s="13" t="e">
        <f>Меню!#REF!+Меню!#REF!</f>
        <v>#REF!</v>
      </c>
      <c r="N26" s="13" t="e">
        <f>Меню!#REF!+Меню!#REF!+Меню!#REF!+Меню!#REF!</f>
        <v>#REF!</v>
      </c>
      <c r="O26" s="13" t="e">
        <f>Меню!#REF!</f>
        <v>#REF!</v>
      </c>
      <c r="P26" s="14">
        <v>134</v>
      </c>
      <c r="Q26" s="15">
        <f t="shared" si="1"/>
        <v>13.4</v>
      </c>
      <c r="R26" s="16">
        <f t="shared" si="2"/>
        <v>87.154471544715449</v>
      </c>
      <c r="S26" s="17">
        <f>P26+[1]накопительная!$P$26</f>
        <v>282.7</v>
      </c>
      <c r="T26" s="23"/>
      <c r="U26" s="23"/>
      <c r="V26" s="23"/>
      <c r="W26" s="23"/>
      <c r="X26" s="17">
        <f t="shared" si="3"/>
        <v>14.135</v>
      </c>
      <c r="Y26" s="19">
        <f t="shared" si="4"/>
        <v>91.934959349593498</v>
      </c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</row>
    <row r="27" spans="1:246" x14ac:dyDescent="0.25">
      <c r="A27" s="8">
        <f t="shared" si="5"/>
        <v>24</v>
      </c>
      <c r="B27" s="8" t="s">
        <v>33</v>
      </c>
      <c r="C27" s="24">
        <v>11</v>
      </c>
      <c r="D27" s="11">
        <v>75</v>
      </c>
      <c r="E27" s="12">
        <f t="shared" si="0"/>
        <v>8.25</v>
      </c>
      <c r="F27" s="13">
        <f>Меню!C39+Меню!C53+Меню!C67+Меню!C86</f>
        <v>6.7</v>
      </c>
      <c r="G27" s="13" t="e">
        <f>Меню!#REF!+Меню!#REF!+Меню!#REF!</f>
        <v>#REF!</v>
      </c>
      <c r="H27" s="13" t="e">
        <f>Меню!#REF!+Меню!C133+Меню!C138+Меню!C160</f>
        <v>#REF!</v>
      </c>
      <c r="I27" s="13" t="e">
        <f>Меню!#REF!+Меню!#REF!+Меню!#REF!</f>
        <v>#REF!</v>
      </c>
      <c r="J27" s="13" t="e">
        <f>Меню!#REF!+Меню!#REF!+Меню!#REF!+Меню!#REF!+Меню!#REF!</f>
        <v>#REF!</v>
      </c>
      <c r="K27" s="13" t="e">
        <f>Меню!#REF!+Меню!#REF!+Меню!#REF!+Меню!#REF!+Меню!#REF!</f>
        <v>#REF!</v>
      </c>
      <c r="L27" s="13" t="e">
        <f>Меню!#REF!+Меню!#REF!+Меню!#REF!+Меню!#REF!</f>
        <v>#REF!</v>
      </c>
      <c r="M27" s="13" t="e">
        <f>Меню!#REF!+Меню!#REF!+Меню!#REF!+Меню!#REF!</f>
        <v>#REF!</v>
      </c>
      <c r="N27" s="13" t="e">
        <f>Меню!#REF!+Меню!#REF!+Меню!#REF!</f>
        <v>#REF!</v>
      </c>
      <c r="O27" s="13" t="e">
        <f>Меню!#REF!+Меню!#REF!+Меню!#REF!+Меню!#REF!+Меню!#REF!</f>
        <v>#REF!</v>
      </c>
      <c r="P27" s="14">
        <v>69.599999999999994</v>
      </c>
      <c r="Q27" s="15">
        <f t="shared" si="1"/>
        <v>6.9599999999999991</v>
      </c>
      <c r="R27" s="16">
        <f t="shared" si="2"/>
        <v>84.363636363636346</v>
      </c>
      <c r="S27" s="17">
        <f>P27+[1]накопительная!$P$27</f>
        <v>158.19999999999999</v>
      </c>
      <c r="T27" s="23"/>
      <c r="U27" s="23"/>
      <c r="V27" s="23"/>
      <c r="W27" s="23"/>
      <c r="X27" s="17">
        <f t="shared" si="3"/>
        <v>7.9099999999999993</v>
      </c>
      <c r="Y27" s="19">
        <f t="shared" si="4"/>
        <v>95.878787878787861</v>
      </c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</row>
    <row r="28" spans="1:246" x14ac:dyDescent="0.25">
      <c r="A28" s="8">
        <f t="shared" si="5"/>
        <v>25</v>
      </c>
      <c r="B28" s="8" t="s">
        <v>34</v>
      </c>
      <c r="C28" s="24">
        <v>23.5</v>
      </c>
      <c r="D28" s="11">
        <v>75</v>
      </c>
      <c r="E28" s="37">
        <f t="shared" si="0"/>
        <v>17.625</v>
      </c>
      <c r="F28" s="13" t="e">
        <f>Меню!C83+Меню!#REF!+Меню!#REF!</f>
        <v>#REF!</v>
      </c>
      <c r="G28" s="13"/>
      <c r="H28" s="13">
        <f>Меню!C157</f>
        <v>0.7</v>
      </c>
      <c r="I28" s="13" t="e">
        <f>Меню!#REF!</f>
        <v>#REF!</v>
      </c>
      <c r="J28" s="13" t="e">
        <f>Меню!#REF!+Меню!#REF!</f>
        <v>#REF!</v>
      </c>
      <c r="K28" s="13" t="e">
        <f>Меню!#REF!+Меню!#REF!+Меню!#REF!+Меню!#REF!</f>
        <v>#REF!</v>
      </c>
      <c r="L28" s="13" t="e">
        <f>Меню!#REF!+Меню!#REF!</f>
        <v>#REF!</v>
      </c>
      <c r="M28" s="13"/>
      <c r="N28" s="13" t="e">
        <f>Меню!#REF!+Меню!#REF!</f>
        <v>#REF!</v>
      </c>
      <c r="O28" s="24" t="e">
        <f>Меню!#REF!+Меню!#REF!+Меню!#REF!</f>
        <v>#REF!</v>
      </c>
      <c r="P28" s="14">
        <v>185.24</v>
      </c>
      <c r="Q28" s="15">
        <f t="shared" si="1"/>
        <v>18.524000000000001</v>
      </c>
      <c r="R28" s="16">
        <f t="shared" si="2"/>
        <v>105.10070921985816</v>
      </c>
      <c r="S28" s="17">
        <f>P28+[1]накопительная!$P$28</f>
        <v>313.14</v>
      </c>
      <c r="T28" s="23"/>
      <c r="U28" s="23"/>
      <c r="V28" s="23"/>
      <c r="W28" s="23"/>
      <c r="X28" s="17">
        <f t="shared" si="3"/>
        <v>15.657</v>
      </c>
      <c r="Y28" s="19">
        <f t="shared" si="4"/>
        <v>88.834042553191495</v>
      </c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</row>
    <row r="29" spans="1:246" x14ac:dyDescent="0.25">
      <c r="A29" s="8">
        <f t="shared" si="5"/>
        <v>26</v>
      </c>
      <c r="B29" s="9" t="s">
        <v>35</v>
      </c>
      <c r="C29" s="11">
        <v>0.5</v>
      </c>
      <c r="D29" s="11">
        <v>75</v>
      </c>
      <c r="E29" s="45">
        <f t="shared" si="0"/>
        <v>0.375</v>
      </c>
      <c r="F29" s="13"/>
      <c r="G29" s="13"/>
      <c r="H29" s="13"/>
      <c r="I29" s="13"/>
      <c r="J29" s="13"/>
      <c r="K29" s="13" t="e">
        <f>Меню!#REF!</f>
        <v>#REF!</v>
      </c>
      <c r="L29" s="13"/>
      <c r="M29" s="13"/>
      <c r="N29" s="13"/>
      <c r="O29" s="13" t="e">
        <f>Меню!#REF!</f>
        <v>#REF!</v>
      </c>
      <c r="P29" s="14" t="e">
        <f t="shared" ref="P29:P30" si="7">F29+G29+H29+I29+J29+K29+L29+M29+N29+O29</f>
        <v>#REF!</v>
      </c>
      <c r="Q29" s="15" t="e">
        <f t="shared" si="1"/>
        <v>#REF!</v>
      </c>
      <c r="R29" s="16" t="e">
        <f t="shared" si="2"/>
        <v>#REF!</v>
      </c>
      <c r="S29" s="15" t="e">
        <f>P29+[1]накопительная!$P$29</f>
        <v>#REF!</v>
      </c>
      <c r="T29" s="23"/>
      <c r="U29" s="23"/>
      <c r="V29" s="23"/>
      <c r="W29" s="23"/>
      <c r="X29" s="17" t="e">
        <f t="shared" si="3"/>
        <v>#REF!</v>
      </c>
      <c r="Y29" s="19" t="e">
        <f t="shared" si="4"/>
        <v>#REF!</v>
      </c>
    </row>
    <row r="30" spans="1:246" x14ac:dyDescent="0.25">
      <c r="A30" s="8">
        <f t="shared" si="5"/>
        <v>27</v>
      </c>
      <c r="B30" s="9" t="s">
        <v>36</v>
      </c>
      <c r="C30" s="11">
        <v>6</v>
      </c>
      <c r="D30" s="11">
        <v>75</v>
      </c>
      <c r="E30" s="45">
        <f t="shared" si="0"/>
        <v>4.5</v>
      </c>
      <c r="F30" s="13" t="e">
        <f>Меню!C13+Меню!C41+Меню!#REF!+Меню!C58+Меню!C62</f>
        <v>#REF!</v>
      </c>
      <c r="G30" s="13" t="e">
        <f>Меню!#REF!+Меню!#REF!+Меню!#REF!+Меню!#REF!+Меню!#REF!</f>
        <v>#REF!</v>
      </c>
      <c r="H30" s="13" t="e">
        <f>Меню!C106+Меню!#REF!+Меню!C130+Меню!C137+Меню!C142</f>
        <v>#REF!</v>
      </c>
      <c r="I30" s="13" t="e">
        <f>Меню!#REF!+Меню!#REF!+Меню!#REF!</f>
        <v>#REF!</v>
      </c>
      <c r="J30" s="13" t="e">
        <f>Меню!#REF!+Меню!#REF!+Меню!#REF!+Меню!#REF!</f>
        <v>#REF!</v>
      </c>
      <c r="K30" s="13" t="e">
        <f>Меню!#REF!+Меню!#REF!+Меню!#REF!+Меню!#REF!+Меню!#REF!+Меню!#REF!</f>
        <v>#REF!</v>
      </c>
      <c r="L30" s="13" t="e">
        <f>Меню!#REF!+Меню!#REF!+Меню!#REF!+Меню!#REF!+Меню!#REF!+Меню!#REF!</f>
        <v>#REF!</v>
      </c>
      <c r="M30" s="13" t="e">
        <f>Меню!#REF!+Меню!#REF!+Меню!#REF!+Меню!#REF!</f>
        <v>#REF!</v>
      </c>
      <c r="N30" s="13" t="e">
        <f>Меню!#REF!+Меню!#REF!+Меню!#REF!+Меню!#REF!+Меню!#REF!+Меню!#REF!+Меню!#REF!</f>
        <v>#REF!</v>
      </c>
      <c r="O30" s="13" t="e">
        <f>Меню!#REF!+Меню!#REF!+Меню!#REF!+Меню!#REF!+Меню!#REF!</f>
        <v>#REF!</v>
      </c>
      <c r="P30" s="14" t="e">
        <f t="shared" si="7"/>
        <v>#REF!</v>
      </c>
      <c r="Q30" s="15" t="e">
        <f t="shared" si="1"/>
        <v>#REF!</v>
      </c>
      <c r="R30" s="16" t="e">
        <f t="shared" si="2"/>
        <v>#REF!</v>
      </c>
      <c r="S30" s="16" t="e">
        <f>P30+[1]накопительная!$P$30</f>
        <v>#REF!</v>
      </c>
      <c r="T30" s="23"/>
      <c r="U30" s="23"/>
      <c r="V30" s="23"/>
      <c r="W30" s="23"/>
      <c r="X30" s="17" t="e">
        <f t="shared" si="3"/>
        <v>#REF!</v>
      </c>
      <c r="Y30" s="19" t="e">
        <f t="shared" si="4"/>
        <v>#REF!</v>
      </c>
    </row>
    <row r="31" spans="1:246" ht="25.5" customHeight="1" x14ac:dyDescent="0.25">
      <c r="B31" s="353" t="s">
        <v>37</v>
      </c>
      <c r="C31" s="353"/>
      <c r="D31" s="353"/>
      <c r="E31" s="353"/>
      <c r="F31" s="353"/>
      <c r="G31" s="353"/>
      <c r="H31" s="353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353"/>
      <c r="V31" s="353"/>
      <c r="W31" s="353"/>
      <c r="X31" s="353"/>
      <c r="Y31" s="353"/>
      <c r="Z31" s="353"/>
      <c r="AA31" s="353"/>
      <c r="AB31" s="353"/>
      <c r="AC31" s="353"/>
      <c r="AD31" s="353"/>
    </row>
    <row r="32" spans="1:246" x14ac:dyDescent="0.25">
      <c r="B32" s="50" t="s">
        <v>38</v>
      </c>
      <c r="C32" s="51"/>
      <c r="D32" s="51"/>
      <c r="Q32" s="2"/>
      <c r="S32" s="2"/>
      <c r="T32" s="2"/>
      <c r="U32" s="3"/>
      <c r="V32" s="3"/>
      <c r="W32" s="2"/>
      <c r="X32" s="2"/>
      <c r="Y32" s="3"/>
      <c r="Z32" s="3"/>
      <c r="AA32" s="3"/>
      <c r="AB32" s="3"/>
      <c r="AC32" s="3"/>
      <c r="AD32" s="3"/>
    </row>
    <row r="33" spans="2:2" x14ac:dyDescent="0.25">
      <c r="B33" s="52" t="s">
        <v>39</v>
      </c>
    </row>
  </sheetData>
  <mergeCells count="13">
    <mergeCell ref="B31:AD31"/>
    <mergeCell ref="A1:W1"/>
    <mergeCell ref="A2:A4"/>
    <mergeCell ref="B2:B4"/>
    <mergeCell ref="C2:C4"/>
    <mergeCell ref="D2:D4"/>
    <mergeCell ref="E2:E4"/>
    <mergeCell ref="P2:P4"/>
    <mergeCell ref="Q2:Q4"/>
    <mergeCell ref="R2:R4"/>
    <mergeCell ref="S2:S4"/>
    <mergeCell ref="X2:X4"/>
    <mergeCell ref="Y2:Y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85"/>
  <sheetViews>
    <sheetView topLeftCell="A19" zoomScale="120" workbookViewId="0">
      <selection activeCell="A32" sqref="A32:XFD32"/>
    </sheetView>
  </sheetViews>
  <sheetFormatPr defaultRowHeight="15" x14ac:dyDescent="0.25"/>
  <cols>
    <col min="1" max="1" width="26.7109375" customWidth="1"/>
    <col min="2" max="2" width="6.85546875" customWidth="1"/>
    <col min="3" max="3" width="6.85546875" style="1" customWidth="1"/>
    <col min="4" max="4" width="7.42578125" style="1" customWidth="1"/>
    <col min="5" max="5" width="7.28515625" customWidth="1"/>
    <col min="6" max="6" width="9" customWidth="1"/>
  </cols>
  <sheetData>
    <row r="1" spans="1:6" s="55" customFormat="1" ht="31.5" customHeight="1" x14ac:dyDescent="0.25">
      <c r="A1" s="56" t="s">
        <v>44</v>
      </c>
      <c r="B1" s="56" t="s">
        <v>45</v>
      </c>
      <c r="C1" s="56" t="s">
        <v>46</v>
      </c>
      <c r="D1" s="57" t="s">
        <v>47</v>
      </c>
      <c r="E1" s="57" t="s">
        <v>48</v>
      </c>
      <c r="F1" s="57" t="s">
        <v>49</v>
      </c>
    </row>
    <row r="2" spans="1:6" s="55" customFormat="1" ht="12" customHeight="1" x14ac:dyDescent="0.25">
      <c r="A2" s="58"/>
      <c r="B2" s="59"/>
      <c r="C2" s="60"/>
      <c r="D2" s="61" t="e">
        <f>#REF!+#REF!+#REF!</f>
        <v>#REF!</v>
      </c>
      <c r="E2" s="62">
        <v>0</v>
      </c>
      <c r="F2" s="63" t="e">
        <f t="shared" ref="F2:F67" si="0">E2*D2/1000</f>
        <v>#REF!</v>
      </c>
    </row>
    <row r="3" spans="1:6" ht="12" customHeight="1" x14ac:dyDescent="0.25">
      <c r="A3" s="58" t="s">
        <v>50</v>
      </c>
      <c r="B3" s="59"/>
      <c r="C3" s="59"/>
      <c r="D3" s="61" t="e">
        <f>#REF!+#REF!+#REF!</f>
        <v>#REF!</v>
      </c>
      <c r="E3" s="62">
        <f t="shared" ref="E3:E68" si="1">E2</f>
        <v>0</v>
      </c>
      <c r="F3" s="63" t="e">
        <f t="shared" si="0"/>
        <v>#REF!</v>
      </c>
    </row>
    <row r="4" spans="1:6" ht="12" customHeight="1" x14ac:dyDescent="0.25">
      <c r="A4" s="58"/>
      <c r="B4" s="59"/>
      <c r="C4" s="59"/>
      <c r="D4" s="61" t="e">
        <f>#REF!+#REF!+#REF!</f>
        <v>#REF!</v>
      </c>
      <c r="E4" s="62">
        <f t="shared" si="1"/>
        <v>0</v>
      </c>
      <c r="F4" s="63" t="e">
        <f t="shared" si="0"/>
        <v>#REF!</v>
      </c>
    </row>
    <row r="5" spans="1:6" s="1" customFormat="1" ht="12" customHeight="1" x14ac:dyDescent="0.25">
      <c r="A5" s="58"/>
      <c r="B5" s="59"/>
      <c r="D5" s="61" t="e">
        <f>#REF!+#REF!+#REF!</f>
        <v>#REF!</v>
      </c>
      <c r="E5" s="62">
        <f t="shared" si="1"/>
        <v>0</v>
      </c>
      <c r="F5" s="63" t="e">
        <f t="shared" si="0"/>
        <v>#REF!</v>
      </c>
    </row>
    <row r="6" spans="1:6" ht="12" customHeight="1" x14ac:dyDescent="0.25">
      <c r="A6" s="58" t="s">
        <v>51</v>
      </c>
      <c r="B6" s="59">
        <f>'11 день'!Y33</f>
        <v>1</v>
      </c>
      <c r="C6" s="59"/>
      <c r="D6" s="61" t="e">
        <f>#REF!+#REF!+#REF!</f>
        <v>#REF!</v>
      </c>
      <c r="E6" s="62">
        <f t="shared" si="1"/>
        <v>0</v>
      </c>
      <c r="F6" s="63" t="e">
        <f t="shared" si="0"/>
        <v>#REF!</v>
      </c>
    </row>
    <row r="7" spans="1:6" ht="12" customHeight="1" x14ac:dyDescent="0.25">
      <c r="A7" s="58" t="s">
        <v>52</v>
      </c>
      <c r="B7" s="59">
        <f>'11 день'!T33</f>
        <v>12.6875</v>
      </c>
      <c r="C7" s="59"/>
      <c r="D7" s="61" t="e">
        <f>#REF!+#REF!+#REF!</f>
        <v>#REF!</v>
      </c>
      <c r="E7" s="62">
        <f t="shared" si="1"/>
        <v>0</v>
      </c>
      <c r="F7" s="63" t="e">
        <f t="shared" si="0"/>
        <v>#REF!</v>
      </c>
    </row>
    <row r="8" spans="1:6" ht="12" customHeight="1" x14ac:dyDescent="0.25">
      <c r="A8" s="64" t="s">
        <v>53</v>
      </c>
      <c r="B8" s="65"/>
      <c r="C8" s="59"/>
      <c r="D8" s="61" t="e">
        <f>#REF!+#REF!+#REF!</f>
        <v>#REF!</v>
      </c>
      <c r="E8" s="62">
        <f t="shared" si="1"/>
        <v>0</v>
      </c>
      <c r="F8" s="63" t="e">
        <f t="shared" si="0"/>
        <v>#REF!</v>
      </c>
    </row>
    <row r="9" spans="1:6" ht="12" customHeight="1" x14ac:dyDescent="0.25">
      <c r="A9" s="58" t="s">
        <v>54</v>
      </c>
      <c r="B9" s="59"/>
      <c r="C9" s="59"/>
      <c r="D9" s="61" t="e">
        <f>#REF!+#REF!+#REF!</f>
        <v>#REF!</v>
      </c>
      <c r="E9" s="62">
        <f t="shared" si="1"/>
        <v>0</v>
      </c>
      <c r="F9" s="63" t="e">
        <f t="shared" si="0"/>
        <v>#REF!</v>
      </c>
    </row>
    <row r="10" spans="1:6" ht="12" customHeight="1" x14ac:dyDescent="0.25">
      <c r="A10" s="58" t="s">
        <v>233</v>
      </c>
      <c r="B10" s="59"/>
      <c r="C10" s="59"/>
      <c r="D10" s="61" t="e">
        <f>#REF!+#REF!+#REF!</f>
        <v>#REF!</v>
      </c>
      <c r="E10" s="62">
        <f t="shared" si="1"/>
        <v>0</v>
      </c>
      <c r="F10" s="63" t="e">
        <f t="shared" si="0"/>
        <v>#REF!</v>
      </c>
    </row>
    <row r="11" spans="1:6" s="1" customFormat="1" ht="12" customHeight="1" x14ac:dyDescent="0.25">
      <c r="A11" s="58" t="s">
        <v>234</v>
      </c>
      <c r="B11" s="59"/>
      <c r="C11" s="59">
        <f>'13 день'!X32</f>
        <v>134.4</v>
      </c>
      <c r="D11" s="61"/>
      <c r="E11" s="62"/>
      <c r="F11" s="63"/>
    </row>
    <row r="12" spans="1:6" s="1" customFormat="1" ht="12" customHeight="1" x14ac:dyDescent="0.25">
      <c r="A12" s="58"/>
      <c r="B12" s="59"/>
      <c r="C12" s="59"/>
      <c r="D12" s="61"/>
      <c r="E12" s="62"/>
      <c r="F12" s="63"/>
    </row>
    <row r="13" spans="1:6" ht="12" customHeight="1" x14ac:dyDescent="0.25">
      <c r="A13" s="58" t="s">
        <v>55</v>
      </c>
      <c r="B13" s="59">
        <f>'11 день'!G33</f>
        <v>25</v>
      </c>
      <c r="C13" s="59"/>
      <c r="D13" s="61" t="e">
        <f>B13+#REF!+C13+#REF!+#REF!+#REF!+#REF!+#REF!+#REF!+#REF!</f>
        <v>#REF!</v>
      </c>
      <c r="E13" s="62">
        <f>E10</f>
        <v>0</v>
      </c>
      <c r="F13" s="63" t="e">
        <f t="shared" si="0"/>
        <v>#REF!</v>
      </c>
    </row>
    <row r="14" spans="1:6" ht="12" customHeight="1" x14ac:dyDescent="0.25">
      <c r="A14" s="58" t="s">
        <v>56</v>
      </c>
      <c r="B14" s="59"/>
      <c r="C14" s="59">
        <f>'13 день'!G32</f>
        <v>22</v>
      </c>
      <c r="D14" s="61" t="e">
        <f>B14+#REF!+C14+#REF!+#REF!+#REF!+#REF!+#REF!+#REF!+#REF!</f>
        <v>#REF!</v>
      </c>
      <c r="E14" s="62">
        <f t="shared" si="1"/>
        <v>0</v>
      </c>
      <c r="F14" s="63" t="e">
        <f t="shared" si="0"/>
        <v>#REF!</v>
      </c>
    </row>
    <row r="15" spans="1:6" s="1" customFormat="1" ht="12" customHeight="1" x14ac:dyDescent="0.25">
      <c r="A15" s="58" t="s">
        <v>57</v>
      </c>
      <c r="B15" s="59"/>
      <c r="C15" s="59"/>
      <c r="D15" s="61" t="e">
        <f>B15+#REF!+C15+#REF!+#REF!+#REF!+#REF!+#REF!+#REF!+#REF!</f>
        <v>#REF!</v>
      </c>
      <c r="E15" s="62">
        <f t="shared" si="1"/>
        <v>0</v>
      </c>
      <c r="F15" s="63" t="e">
        <f t="shared" si="0"/>
        <v>#REF!</v>
      </c>
    </row>
    <row r="16" spans="1:6" s="1" customFormat="1" ht="12" customHeight="1" x14ac:dyDescent="0.25">
      <c r="A16" s="58" t="s">
        <v>58</v>
      </c>
      <c r="B16" s="59"/>
      <c r="C16" s="59"/>
      <c r="D16" s="61" t="e">
        <f>B16+#REF!+C16+#REF!+#REF!+#REF!+#REF!+#REF!+#REF!+#REF!</f>
        <v>#REF!</v>
      </c>
      <c r="E16" s="62">
        <f t="shared" si="1"/>
        <v>0</v>
      </c>
      <c r="F16" s="63" t="e">
        <f t="shared" si="0"/>
        <v>#REF!</v>
      </c>
    </row>
    <row r="17" spans="1:7" ht="12" customHeight="1" x14ac:dyDescent="0.25">
      <c r="A17" s="58" t="s">
        <v>59</v>
      </c>
      <c r="B17" s="59"/>
      <c r="C17" s="59">
        <f>'13 день'!U32</f>
        <v>5</v>
      </c>
      <c r="D17" s="61" t="e">
        <f>B17+#REF!+C17+#REF!+#REF!+#REF!+#REF!+#REF!+#REF!+#REF!</f>
        <v>#REF!</v>
      </c>
      <c r="E17" s="62">
        <f t="shared" si="1"/>
        <v>0</v>
      </c>
      <c r="F17" s="63" t="e">
        <f t="shared" si="0"/>
        <v>#REF!</v>
      </c>
    </row>
    <row r="18" spans="1:7" ht="12" customHeight="1" x14ac:dyDescent="0.25">
      <c r="A18" s="58" t="s">
        <v>60</v>
      </c>
      <c r="B18" s="59"/>
      <c r="C18" s="59"/>
      <c r="D18" s="61" t="e">
        <f>B18+#REF!+C18+#REF!+#REF!+#REF!+#REF!+#REF!+#REF!+#REF!</f>
        <v>#REF!</v>
      </c>
      <c r="E18" s="62">
        <f t="shared" si="1"/>
        <v>0</v>
      </c>
      <c r="F18" s="63" t="e">
        <f t="shared" si="0"/>
        <v>#REF!</v>
      </c>
    </row>
    <row r="19" spans="1:7" ht="12" customHeight="1" x14ac:dyDescent="0.25">
      <c r="A19" s="58" t="s">
        <v>61</v>
      </c>
      <c r="B19" s="59"/>
      <c r="C19" s="59"/>
      <c r="D19" s="61" t="e">
        <f>B19+#REF!+C19+#REF!+#REF!+#REF!+#REF!+#REF!+#REF!+#REF!</f>
        <v>#REF!</v>
      </c>
      <c r="E19" s="62">
        <f t="shared" si="1"/>
        <v>0</v>
      </c>
      <c r="F19" s="63" t="e">
        <f t="shared" si="0"/>
        <v>#REF!</v>
      </c>
    </row>
    <row r="20" spans="1:7" ht="12" customHeight="1" x14ac:dyDescent="0.25">
      <c r="A20" s="58" t="s">
        <v>62</v>
      </c>
      <c r="B20" s="60"/>
      <c r="C20" s="59"/>
      <c r="D20" s="61" t="e">
        <f>B20+#REF!+C20+#REF!+#REF!+#REF!+#REF!+#REF!+#REF!+#REF!</f>
        <v>#REF!</v>
      </c>
      <c r="E20" s="62">
        <f t="shared" si="1"/>
        <v>0</v>
      </c>
      <c r="F20" s="63" t="e">
        <f t="shared" si="0"/>
        <v>#REF!</v>
      </c>
    </row>
    <row r="21" spans="1:7" ht="12" customHeight="1" x14ac:dyDescent="0.25">
      <c r="A21" s="58" t="s">
        <v>63</v>
      </c>
      <c r="B21" s="60"/>
      <c r="C21" s="59"/>
      <c r="D21" s="61" t="e">
        <f>B21+#REF!+C21+#REF!+#REF!+#REF!+#REF!+#REF!+#REF!+#REF!</f>
        <v>#REF!</v>
      </c>
      <c r="E21" s="62">
        <f t="shared" si="1"/>
        <v>0</v>
      </c>
      <c r="F21" s="63" t="e">
        <f t="shared" si="0"/>
        <v>#REF!</v>
      </c>
    </row>
    <row r="22" spans="1:7" ht="12" customHeight="1" x14ac:dyDescent="0.25">
      <c r="A22" s="58" t="s">
        <v>64</v>
      </c>
      <c r="B22" s="59">
        <f>'11 день'!AE33</f>
        <v>15.5</v>
      </c>
      <c r="C22" s="59"/>
      <c r="D22" s="61" t="e">
        <f>B22+#REF!+C22+#REF!+#REF!+#REF!+#REF!+#REF!+#REF!+#REF!</f>
        <v>#REF!</v>
      </c>
      <c r="E22" s="62">
        <f t="shared" si="1"/>
        <v>0</v>
      </c>
      <c r="F22" s="63" t="e">
        <f t="shared" si="0"/>
        <v>#REF!</v>
      </c>
    </row>
    <row r="23" spans="1:7" s="1" customFormat="1" ht="12" customHeight="1" x14ac:dyDescent="0.25">
      <c r="A23" s="58" t="s">
        <v>65</v>
      </c>
      <c r="B23" s="59"/>
      <c r="C23" s="59"/>
      <c r="D23" s="61" t="e">
        <f>B23+#REF!+C23+#REF!+#REF!+#REF!+#REF!+#REF!+#REF!+#REF!</f>
        <v>#REF!</v>
      </c>
      <c r="E23" s="62">
        <f t="shared" si="1"/>
        <v>0</v>
      </c>
      <c r="F23" s="63" t="e">
        <f>E23*D23/1000</f>
        <v>#REF!</v>
      </c>
    </row>
    <row r="24" spans="1:7" ht="13.5" customHeight="1" x14ac:dyDescent="0.25">
      <c r="A24" s="66" t="s">
        <v>66</v>
      </c>
      <c r="B24" s="67">
        <f>'11 день'!AK33</f>
        <v>27.4</v>
      </c>
      <c r="C24" s="67">
        <f>'13 день'!AE32</f>
        <v>0.7</v>
      </c>
      <c r="D24" s="61" t="e">
        <f>B24+#REF!+C24+#REF!+#REF!+#REF!+#REF!+#REF!+#REF!+#REF!</f>
        <v>#REF!</v>
      </c>
      <c r="E24" s="62">
        <f t="shared" si="1"/>
        <v>0</v>
      </c>
      <c r="F24" s="68" t="e">
        <f>E24*D24/40</f>
        <v>#REF!</v>
      </c>
      <c r="G24" s="55" t="s">
        <v>67</v>
      </c>
    </row>
    <row r="25" spans="1:7" ht="12" customHeight="1" x14ac:dyDescent="0.25">
      <c r="A25" s="58" t="s">
        <v>36</v>
      </c>
      <c r="B25" s="59">
        <f>'11 день'!H33</f>
        <v>3.55</v>
      </c>
      <c r="C25" s="59">
        <f>'13 день'!K32</f>
        <v>4.9000000000000004</v>
      </c>
      <c r="D25" s="61" t="e">
        <f>B25+#REF!+C25+#REF!+#REF!+#REF!+#REF!+#REF!+#REF!+#REF!</f>
        <v>#REF!</v>
      </c>
      <c r="E25" s="62">
        <f t="shared" si="1"/>
        <v>0</v>
      </c>
      <c r="F25" s="63" t="e">
        <f t="shared" si="0"/>
        <v>#REF!</v>
      </c>
    </row>
    <row r="26" spans="1:7" ht="12" customHeight="1" x14ac:dyDescent="0.25">
      <c r="A26" s="58" t="s">
        <v>20</v>
      </c>
      <c r="B26" s="59">
        <f>'11 день'!J33</f>
        <v>56</v>
      </c>
      <c r="C26" s="59">
        <f>'13 день'!I32</f>
        <v>32.6</v>
      </c>
      <c r="D26" s="61" t="e">
        <f>B26+#REF!+C26+#REF!+#REF!+#REF!+#REF!+#REF!+#REF!+#REF!</f>
        <v>#REF!</v>
      </c>
      <c r="E26" s="62">
        <f t="shared" si="1"/>
        <v>0</v>
      </c>
      <c r="F26" s="63" t="e">
        <f t="shared" si="0"/>
        <v>#REF!</v>
      </c>
    </row>
    <row r="27" spans="1:7" s="1" customFormat="1" ht="12" customHeight="1" x14ac:dyDescent="0.25">
      <c r="A27" s="58" t="s">
        <v>68</v>
      </c>
      <c r="B27" s="59">
        <f>'11 день'!AJ33</f>
        <v>1</v>
      </c>
      <c r="C27" s="59">
        <f>'13 день'!J32</f>
        <v>0.6</v>
      </c>
      <c r="D27" s="61" t="e">
        <f>B27+#REF!+C27+#REF!+#REF!+#REF!+#REF!+#REF!+#REF!+#REF!</f>
        <v>#REF!</v>
      </c>
      <c r="E27" s="62">
        <f t="shared" si="1"/>
        <v>0</v>
      </c>
      <c r="F27" s="63" t="e">
        <f t="shared" si="0"/>
        <v>#REF!</v>
      </c>
    </row>
    <row r="28" spans="1:7" ht="12" customHeight="1" x14ac:dyDescent="0.25">
      <c r="A28" s="58" t="s">
        <v>69</v>
      </c>
      <c r="B28" s="59">
        <f>'11 день'!M33</f>
        <v>1.5</v>
      </c>
      <c r="C28" s="59"/>
      <c r="D28" s="61" t="e">
        <f>B28+#REF!+C28+#REF!+#REF!+#REF!+#REF!+#REF!+#REF!+#REF!</f>
        <v>#REF!</v>
      </c>
      <c r="E28" s="62">
        <f t="shared" si="1"/>
        <v>0</v>
      </c>
      <c r="F28" s="63" t="e">
        <f t="shared" si="0"/>
        <v>#REF!</v>
      </c>
    </row>
    <row r="29" spans="1:7" ht="12" customHeight="1" x14ac:dyDescent="0.25">
      <c r="A29" s="58" t="s">
        <v>22</v>
      </c>
      <c r="B29" s="60"/>
      <c r="C29" s="59"/>
      <c r="D29" s="61" t="e">
        <f>B29+#REF!+C29+#REF!+#REF!+#REF!+#REF!+#REF!+#REF!+#REF!</f>
        <v>#REF!</v>
      </c>
      <c r="E29" s="62">
        <f t="shared" si="1"/>
        <v>0</v>
      </c>
      <c r="F29" s="63" t="e">
        <f t="shared" si="0"/>
        <v>#REF!</v>
      </c>
    </row>
    <row r="30" spans="1:7" ht="12" customHeight="1" x14ac:dyDescent="0.25">
      <c r="A30" s="58" t="s">
        <v>70</v>
      </c>
      <c r="B30" s="59">
        <f>'11 день'!K33</f>
        <v>0.4</v>
      </c>
      <c r="C30" s="59">
        <f>'13 день'!L32</f>
        <v>0.8</v>
      </c>
      <c r="D30" s="61" t="e">
        <f>B30+#REF!+C30+#REF!+#REF!+#REF!+#REF!+#REF!+#REF!+#REF!</f>
        <v>#REF!</v>
      </c>
      <c r="E30" s="62">
        <f t="shared" si="1"/>
        <v>0</v>
      </c>
      <c r="F30" s="63" t="e">
        <f t="shared" si="0"/>
        <v>#REF!</v>
      </c>
    </row>
    <row r="31" spans="1:7" ht="12" customHeight="1" x14ac:dyDescent="0.25">
      <c r="A31" s="58" t="s">
        <v>71</v>
      </c>
      <c r="B31" s="59">
        <f>'11 день'!AG33</f>
        <v>0.05</v>
      </c>
      <c r="C31" s="59"/>
      <c r="D31" s="61" t="e">
        <f>B31+#REF!+C31+#REF!+#REF!+#REF!+#REF!+#REF!+#REF!+#REF!</f>
        <v>#REF!</v>
      </c>
      <c r="E31" s="62">
        <f t="shared" si="1"/>
        <v>0</v>
      </c>
      <c r="F31" s="63" t="e">
        <f t="shared" si="0"/>
        <v>#REF!</v>
      </c>
    </row>
    <row r="32" spans="1:7" ht="12" customHeight="1" x14ac:dyDescent="0.25">
      <c r="A32" s="58" t="s">
        <v>72</v>
      </c>
      <c r="B32" s="60"/>
      <c r="C32" s="59">
        <f>'13 день'!AD32</f>
        <v>25.3</v>
      </c>
      <c r="D32" s="61" t="e">
        <f>B32+#REF!+C32+#REF!+#REF!+#REF!+#REF!+#REF!+#REF!+#REF!</f>
        <v>#REF!</v>
      </c>
      <c r="E32" s="62">
        <f t="shared" si="1"/>
        <v>0</v>
      </c>
      <c r="F32" s="63" t="e">
        <f t="shared" si="0"/>
        <v>#REF!</v>
      </c>
    </row>
    <row r="33" spans="1:6" ht="12" customHeight="1" x14ac:dyDescent="0.25">
      <c r="A33" s="58" t="s">
        <v>73</v>
      </c>
      <c r="B33" s="59">
        <f>'11 день'!Q33</f>
        <v>30.8</v>
      </c>
      <c r="C33" s="59"/>
      <c r="D33" s="61" t="e">
        <f>B33+#REF!+C33+#REF!+#REF!+#REF!+#REF!+#REF!+#REF!+#REF!</f>
        <v>#REF!</v>
      </c>
      <c r="E33" s="62">
        <f t="shared" si="1"/>
        <v>0</v>
      </c>
      <c r="F33" s="63" t="e">
        <f t="shared" si="0"/>
        <v>#REF!</v>
      </c>
    </row>
    <row r="34" spans="1:6" s="1" customFormat="1" ht="12" customHeight="1" x14ac:dyDescent="0.25">
      <c r="A34" s="58" t="s">
        <v>74</v>
      </c>
      <c r="B34" s="59"/>
      <c r="C34" s="59"/>
      <c r="D34" s="61" t="e">
        <f>B34+#REF!+C34+#REF!+#REF!+#REF!+#REF!+#REF!+#REF!+#REF!</f>
        <v>#REF!</v>
      </c>
      <c r="E34" s="62">
        <f t="shared" si="1"/>
        <v>0</v>
      </c>
      <c r="F34" s="63" t="e">
        <f t="shared" si="0"/>
        <v>#REF!</v>
      </c>
    </row>
    <row r="35" spans="1:6" ht="12" customHeight="1" x14ac:dyDescent="0.25">
      <c r="A35" s="58" t="s">
        <v>75</v>
      </c>
      <c r="B35" s="60"/>
      <c r="C35" s="59">
        <f>'13 день'!T32</f>
        <v>15.959999999999999</v>
      </c>
      <c r="D35" s="61" t="e">
        <f>B35+#REF!+C35+#REF!+#REF!+#REF!+#REF!+#REF!+#REF!+#REF!</f>
        <v>#REF!</v>
      </c>
      <c r="E35" s="62">
        <f t="shared" si="1"/>
        <v>0</v>
      </c>
      <c r="F35" s="63" t="e">
        <f t="shared" si="0"/>
        <v>#REF!</v>
      </c>
    </row>
    <row r="36" spans="1:6" s="1" customFormat="1" ht="12" customHeight="1" x14ac:dyDescent="0.25">
      <c r="A36" s="58" t="s">
        <v>76</v>
      </c>
      <c r="B36" s="60"/>
      <c r="C36" s="59"/>
      <c r="D36" s="61" t="e">
        <f>B36+#REF!+C36+#REF!+#REF!+#REF!+#REF!+#REF!+#REF!+#REF!</f>
        <v>#REF!</v>
      </c>
      <c r="E36" s="62">
        <f t="shared" si="1"/>
        <v>0</v>
      </c>
      <c r="F36" s="63" t="e">
        <f t="shared" si="0"/>
        <v>#REF!</v>
      </c>
    </row>
    <row r="37" spans="1:6" ht="12" customHeight="1" x14ac:dyDescent="0.25">
      <c r="A37" s="58" t="s">
        <v>33</v>
      </c>
      <c r="B37" s="59">
        <f>'11 день'!S33</f>
        <v>6.7</v>
      </c>
      <c r="C37" s="59">
        <f>'13 день'!W32</f>
        <v>7.1</v>
      </c>
      <c r="D37" s="61" t="e">
        <f>B37+#REF!+C37+#REF!+#REF!+#REF!+#REF!+#REF!+#REF!+#REF!</f>
        <v>#REF!</v>
      </c>
      <c r="E37" s="62">
        <f t="shared" si="1"/>
        <v>0</v>
      </c>
      <c r="F37" s="63" t="e">
        <f t="shared" si="0"/>
        <v>#REF!</v>
      </c>
    </row>
    <row r="38" spans="1:6" ht="12" customHeight="1" x14ac:dyDescent="0.25">
      <c r="A38" s="58" t="s">
        <v>77</v>
      </c>
      <c r="B38" s="60"/>
      <c r="C38" s="59"/>
      <c r="D38" s="61" t="e">
        <f>B38+#REF!+C38+#REF!+#REF!+#REF!+#REF!+#REF!+#REF!+#REF!</f>
        <v>#REF!</v>
      </c>
      <c r="E38" s="62">
        <f t="shared" si="1"/>
        <v>0</v>
      </c>
      <c r="F38" s="63" t="e">
        <f t="shared" si="0"/>
        <v>#REF!</v>
      </c>
    </row>
    <row r="39" spans="1:6" ht="12" customHeight="1" x14ac:dyDescent="0.25">
      <c r="A39" s="58" t="s">
        <v>78</v>
      </c>
      <c r="B39" s="59">
        <f>'11 день'!AB33</f>
        <v>2.25</v>
      </c>
      <c r="C39" s="59"/>
      <c r="D39" s="61" t="e">
        <f>B39+#REF!+C39+#REF!+#REF!+#REF!+#REF!+#REF!+#REF!+#REF!</f>
        <v>#REF!</v>
      </c>
      <c r="E39" s="62">
        <f t="shared" si="1"/>
        <v>0</v>
      </c>
      <c r="F39" s="63" t="e">
        <f t="shared" si="0"/>
        <v>#REF!</v>
      </c>
    </row>
    <row r="40" spans="1:6" ht="12" customHeight="1" x14ac:dyDescent="0.25">
      <c r="A40" s="58" t="s">
        <v>79</v>
      </c>
      <c r="B40" s="59">
        <f>'11 день'!U33</f>
        <v>7</v>
      </c>
      <c r="C40" s="59"/>
      <c r="D40" s="61" t="e">
        <f>B40+#REF!+C40+#REF!+#REF!+#REF!+#REF!+#REF!+#REF!+#REF!</f>
        <v>#REF!</v>
      </c>
      <c r="E40" s="62">
        <f t="shared" si="1"/>
        <v>0</v>
      </c>
      <c r="F40" s="63" t="e">
        <f t="shared" si="0"/>
        <v>#REF!</v>
      </c>
    </row>
    <row r="41" spans="1:6" ht="12" customHeight="1" x14ac:dyDescent="0.25">
      <c r="A41" s="58" t="s">
        <v>80</v>
      </c>
      <c r="B41" s="59">
        <f>'11 день'!X33</f>
        <v>0.01</v>
      </c>
      <c r="C41" s="59">
        <f>'13 день'!N32</f>
        <v>0.01</v>
      </c>
      <c r="D41" s="61" t="e">
        <f>B41+#REF!+C41+#REF!+#REF!+#REF!+#REF!+#REF!+#REF!+#REF!</f>
        <v>#REF!</v>
      </c>
      <c r="E41" s="62">
        <f t="shared" si="1"/>
        <v>0</v>
      </c>
      <c r="F41" s="63" t="e">
        <f t="shared" si="0"/>
        <v>#REF!</v>
      </c>
    </row>
    <row r="42" spans="1:6" ht="12" customHeight="1" x14ac:dyDescent="0.25">
      <c r="A42" s="58" t="s">
        <v>81</v>
      </c>
      <c r="B42" s="59">
        <f>'11 день'!AI33</f>
        <v>13.7</v>
      </c>
      <c r="C42" s="59">
        <f>'13 день'!Y32</f>
        <v>0.8</v>
      </c>
      <c r="D42" s="61" t="e">
        <f>B42+#REF!+C42+#REF!+#REF!+#REF!+#REF!+#REF!+#REF!+#REF!</f>
        <v>#REF!</v>
      </c>
      <c r="E42" s="62">
        <f t="shared" si="1"/>
        <v>0</v>
      </c>
      <c r="F42" s="63" t="e">
        <f t="shared" si="0"/>
        <v>#REF!</v>
      </c>
    </row>
    <row r="43" spans="1:6" ht="12" customHeight="1" x14ac:dyDescent="0.25">
      <c r="A43" s="58" t="s">
        <v>82</v>
      </c>
      <c r="B43" s="59"/>
      <c r="C43" s="59"/>
      <c r="D43" s="61" t="e">
        <f>B43+#REF!+C43+#REF!+#REF!+#REF!+#REF!+#REF!+#REF!+#REF!</f>
        <v>#REF!</v>
      </c>
      <c r="E43" s="62">
        <f t="shared" si="1"/>
        <v>0</v>
      </c>
      <c r="F43" s="63" t="e">
        <f t="shared" si="0"/>
        <v>#REF!</v>
      </c>
    </row>
    <row r="44" spans="1:6" ht="12" customHeight="1" x14ac:dyDescent="0.25">
      <c r="A44" s="58" t="s">
        <v>83</v>
      </c>
      <c r="B44" s="60"/>
      <c r="C44" s="59"/>
      <c r="D44" s="61" t="e">
        <f>B44+#REF!+C44+#REF!+#REF!+#REF!+#REF!+#REF!+#REF!+#REF!</f>
        <v>#REF!</v>
      </c>
      <c r="E44" s="62">
        <f t="shared" si="1"/>
        <v>0</v>
      </c>
      <c r="F44" s="63" t="e">
        <f t="shared" si="0"/>
        <v>#REF!</v>
      </c>
    </row>
    <row r="45" spans="1:6" ht="12" customHeight="1" x14ac:dyDescent="0.25">
      <c r="A45" s="58" t="s">
        <v>84</v>
      </c>
      <c r="B45" s="59">
        <f>'11 день'!AF33</f>
        <v>0.15</v>
      </c>
      <c r="C45" s="59"/>
      <c r="D45" s="61" t="e">
        <f>B45+#REF!+C45+#REF!+#REF!+#REF!+#REF!+#REF!+#REF!+#REF!</f>
        <v>#REF!</v>
      </c>
      <c r="E45" s="62">
        <f t="shared" si="1"/>
        <v>0</v>
      </c>
      <c r="F45" s="63" t="e">
        <f t="shared" si="0"/>
        <v>#REF!</v>
      </c>
    </row>
    <row r="46" spans="1:6" ht="12" customHeight="1" x14ac:dyDescent="0.25">
      <c r="A46" s="58" t="s">
        <v>85</v>
      </c>
      <c r="B46" s="60"/>
      <c r="C46" s="59"/>
      <c r="D46" s="61" t="e">
        <f>B46+#REF!+C46+#REF!+#REF!+#REF!+#REF!+#REF!+#REF!+#REF!</f>
        <v>#REF!</v>
      </c>
      <c r="E46" s="62">
        <f t="shared" si="1"/>
        <v>0</v>
      </c>
      <c r="F46" s="63" t="e">
        <f t="shared" si="0"/>
        <v>#REF!</v>
      </c>
    </row>
    <row r="47" spans="1:6" ht="12" customHeight="1" x14ac:dyDescent="0.25">
      <c r="A47" s="58" t="s">
        <v>86</v>
      </c>
      <c r="B47" s="60"/>
      <c r="C47" s="59"/>
      <c r="D47" s="61" t="e">
        <f>B47+#REF!+C47+#REF!+#REF!+#REF!+#REF!+#REF!+#REF!+#REF!</f>
        <v>#REF!</v>
      </c>
      <c r="E47" s="62">
        <f t="shared" si="1"/>
        <v>0</v>
      </c>
      <c r="F47" s="63" t="e">
        <f t="shared" si="0"/>
        <v>#REF!</v>
      </c>
    </row>
    <row r="48" spans="1:6" ht="12" customHeight="1" x14ac:dyDescent="0.25">
      <c r="A48" s="58" t="s">
        <v>87</v>
      </c>
      <c r="B48" s="60"/>
      <c r="C48" s="59"/>
      <c r="D48" s="61" t="e">
        <f>B48+#REF!+C48+#REF!+#REF!+#REF!+#REF!+#REF!+#REF!+#REF!</f>
        <v>#REF!</v>
      </c>
      <c r="E48" s="62">
        <f t="shared" si="1"/>
        <v>0</v>
      </c>
      <c r="F48" s="63" t="e">
        <f t="shared" si="0"/>
        <v>#REF!</v>
      </c>
    </row>
    <row r="49" spans="1:9" s="1" customFormat="1" ht="12" customHeight="1" x14ac:dyDescent="0.25">
      <c r="A49" s="58" t="s">
        <v>88</v>
      </c>
      <c r="B49" s="60"/>
      <c r="C49" s="59"/>
      <c r="D49" s="61" t="e">
        <f>B49+#REF!+C49+#REF!+#REF!+#REF!+#REF!+#REF!+#REF!+#REF!</f>
        <v>#REF!</v>
      </c>
      <c r="E49" s="62">
        <f t="shared" si="1"/>
        <v>0</v>
      </c>
      <c r="F49" s="63" t="e">
        <f t="shared" si="0"/>
        <v>#REF!</v>
      </c>
    </row>
    <row r="50" spans="1:9" ht="12" customHeight="1" x14ac:dyDescent="0.25">
      <c r="A50" s="69" t="s">
        <v>89</v>
      </c>
      <c r="B50" s="70">
        <f>'11 день'!O33</f>
        <v>0.05</v>
      </c>
      <c r="C50" s="70">
        <f>'13 день'!AA32</f>
        <v>0.05</v>
      </c>
      <c r="D50" s="61" t="e">
        <f>#REF!+#REF!+#REF!</f>
        <v>#REF!</v>
      </c>
      <c r="E50" s="62">
        <f t="shared" si="1"/>
        <v>0</v>
      </c>
      <c r="F50" s="63" t="e">
        <f t="shared" si="0"/>
        <v>#REF!</v>
      </c>
    </row>
    <row r="51" spans="1:9" s="1" customFormat="1" ht="12" customHeight="1" x14ac:dyDescent="0.25">
      <c r="A51" s="71" t="s">
        <v>90</v>
      </c>
      <c r="B51" s="72"/>
      <c r="C51" s="73">
        <f>'13 день'!AC32</f>
        <v>60</v>
      </c>
      <c r="D51" s="61" t="e">
        <f>#REF!+#REF!+#REF!</f>
        <v>#REF!</v>
      </c>
      <c r="E51" s="62">
        <f t="shared" si="1"/>
        <v>0</v>
      </c>
      <c r="F51" s="63" t="e">
        <f t="shared" si="0"/>
        <v>#REF!</v>
      </c>
    </row>
    <row r="52" spans="1:9" ht="12" customHeight="1" x14ac:dyDescent="0.25">
      <c r="A52" s="58" t="s">
        <v>91</v>
      </c>
      <c r="B52" s="59">
        <f>'11 день'!D33</f>
        <v>20</v>
      </c>
      <c r="C52" s="59">
        <f>'13 день'!D32</f>
        <v>20</v>
      </c>
      <c r="D52" s="61" t="e">
        <f>#REF!+#REF!+#REF!</f>
        <v>#REF!</v>
      </c>
      <c r="E52" s="62">
        <f t="shared" si="1"/>
        <v>0</v>
      </c>
      <c r="F52" s="63" t="e">
        <f t="shared" si="0"/>
        <v>#REF!</v>
      </c>
    </row>
    <row r="53" spans="1:9" ht="12" customHeight="1" x14ac:dyDescent="0.25">
      <c r="A53" s="58" t="s">
        <v>92</v>
      </c>
      <c r="B53" s="59">
        <f>'11 день'!AD33</f>
        <v>25</v>
      </c>
      <c r="C53" s="59">
        <f>'13 день'!AB32</f>
        <v>25</v>
      </c>
      <c r="D53" s="61" t="e">
        <f>#REF!+#REF!+#REF!</f>
        <v>#REF!</v>
      </c>
      <c r="E53" s="62">
        <f t="shared" si="1"/>
        <v>0</v>
      </c>
      <c r="F53" s="63" t="e">
        <f t="shared" si="0"/>
        <v>#REF!</v>
      </c>
    </row>
    <row r="54" spans="1:9" s="1" customFormat="1" ht="12" customHeight="1" x14ac:dyDescent="0.25">
      <c r="A54" s="58" t="s">
        <v>93</v>
      </c>
      <c r="B54" s="59">
        <f>'11 день'!C33</f>
        <v>20</v>
      </c>
      <c r="C54" s="59">
        <f>'13 день'!C32</f>
        <v>20</v>
      </c>
      <c r="D54" s="61" t="e">
        <f>#REF!+#REF!+#REF!</f>
        <v>#REF!</v>
      </c>
      <c r="E54" s="62">
        <f t="shared" si="1"/>
        <v>0</v>
      </c>
      <c r="F54" s="63" t="e">
        <f>E54*D54/1000</f>
        <v>#REF!</v>
      </c>
    </row>
    <row r="55" spans="1:9" ht="12" customHeight="1" x14ac:dyDescent="0.25">
      <c r="A55" s="74" t="s">
        <v>94</v>
      </c>
      <c r="B55" s="75">
        <f>'11 день'!I33</f>
        <v>255.75</v>
      </c>
      <c r="C55" s="75">
        <f>'13 день'!H32</f>
        <v>174.7</v>
      </c>
      <c r="D55" s="61" t="e">
        <f>#REF!+#REF!+#REF!</f>
        <v>#REF!</v>
      </c>
      <c r="E55" s="62">
        <f t="shared" si="1"/>
        <v>0</v>
      </c>
      <c r="F55" s="63" t="e">
        <f t="shared" si="0"/>
        <v>#REF!</v>
      </c>
    </row>
    <row r="56" spans="1:9" ht="12.75" customHeight="1" x14ac:dyDescent="0.25">
      <c r="A56" s="74" t="s">
        <v>95</v>
      </c>
      <c r="B56" s="75"/>
      <c r="C56" s="76"/>
      <c r="D56" s="61" t="e">
        <f>#REF!+#REF!+#REF!</f>
        <v>#REF!</v>
      </c>
      <c r="E56" s="62">
        <f t="shared" si="1"/>
        <v>0</v>
      </c>
      <c r="F56" s="63" t="e">
        <f t="shared" si="0"/>
        <v>#REF!</v>
      </c>
    </row>
    <row r="57" spans="1:9" ht="12" customHeight="1" x14ac:dyDescent="0.25">
      <c r="A57" s="74" t="s">
        <v>96</v>
      </c>
      <c r="B57" s="75">
        <f>'11 день'!P33</f>
        <v>20</v>
      </c>
      <c r="C57" s="75">
        <f>'13 день'!V32</f>
        <v>15</v>
      </c>
      <c r="D57" s="61" t="e">
        <f>#REF!+#REF!+#REF!</f>
        <v>#REF!</v>
      </c>
      <c r="E57" s="62">
        <f t="shared" si="1"/>
        <v>0</v>
      </c>
      <c r="F57" s="63" t="e">
        <f t="shared" si="0"/>
        <v>#REF!</v>
      </c>
    </row>
    <row r="58" spans="1:9" ht="12" customHeight="1" x14ac:dyDescent="0.25">
      <c r="A58" s="74" t="s">
        <v>97</v>
      </c>
      <c r="B58" s="76"/>
      <c r="C58" s="75"/>
      <c r="D58" s="61" t="e">
        <f>#REF!+#REF!+#REF!</f>
        <v>#REF!</v>
      </c>
      <c r="E58" s="62">
        <f t="shared" si="1"/>
        <v>0</v>
      </c>
      <c r="F58" s="63" t="e">
        <f t="shared" si="0"/>
        <v>#REF!</v>
      </c>
    </row>
    <row r="59" spans="1:9" ht="11.25" customHeight="1" x14ac:dyDescent="0.25">
      <c r="A59" s="74" t="s">
        <v>98</v>
      </c>
      <c r="B59" s="75">
        <f>'11 день'!AH33</f>
        <v>27.5</v>
      </c>
      <c r="C59" s="75"/>
      <c r="D59" s="61" t="e">
        <f>#REF!+#REF!+#REF!</f>
        <v>#REF!</v>
      </c>
      <c r="E59" s="62">
        <f t="shared" si="1"/>
        <v>0</v>
      </c>
      <c r="F59" s="63" t="e">
        <f t="shared" si="0"/>
        <v>#REF!</v>
      </c>
    </row>
    <row r="60" spans="1:9" ht="12" customHeight="1" x14ac:dyDescent="0.25">
      <c r="A60" s="74" t="s">
        <v>32</v>
      </c>
      <c r="B60" s="75">
        <f>'11 день'!L33</f>
        <v>15</v>
      </c>
      <c r="C60" s="75">
        <f>'13 день'!E32</f>
        <v>6</v>
      </c>
      <c r="D60" s="61" t="e">
        <f>#REF!+#REF!+#REF!</f>
        <v>#REF!</v>
      </c>
      <c r="E60" s="62">
        <f t="shared" si="1"/>
        <v>0</v>
      </c>
      <c r="F60" s="63" t="e">
        <f t="shared" si="0"/>
        <v>#REF!</v>
      </c>
      <c r="G60" s="55"/>
      <c r="H60" s="55"/>
      <c r="I60" s="55"/>
    </row>
    <row r="61" spans="1:9" ht="12" customHeight="1" x14ac:dyDescent="0.25">
      <c r="A61" s="74" t="s">
        <v>99</v>
      </c>
      <c r="B61" s="75">
        <f>'11 день'!F33</f>
        <v>0</v>
      </c>
      <c r="C61" s="75">
        <f>'13 день'!F32</f>
        <v>0</v>
      </c>
      <c r="D61" s="61" t="e">
        <f>#REF!+#REF!+#REF!</f>
        <v>#REF!</v>
      </c>
      <c r="E61" s="62">
        <f t="shared" si="1"/>
        <v>0</v>
      </c>
      <c r="F61" s="63" t="e">
        <f>E61*D61/1000</f>
        <v>#REF!</v>
      </c>
    </row>
    <row r="62" spans="1:9" ht="12" customHeight="1" x14ac:dyDescent="0.25">
      <c r="A62" s="66" t="s">
        <v>100</v>
      </c>
      <c r="B62" s="77"/>
      <c r="C62" s="77"/>
      <c r="D62" s="61" t="e">
        <f>#REF!+#REF!+#REF!</f>
        <v>#REF!</v>
      </c>
      <c r="E62" s="62">
        <f t="shared" si="1"/>
        <v>0</v>
      </c>
      <c r="F62" s="68" t="e">
        <f t="shared" si="0"/>
        <v>#REF!</v>
      </c>
    </row>
    <row r="63" spans="1:9" ht="12" customHeight="1" x14ac:dyDescent="0.25">
      <c r="A63" s="78" t="s">
        <v>227</v>
      </c>
      <c r="B63" s="79">
        <f>'11 день'!N33</f>
        <v>15</v>
      </c>
      <c r="C63" s="79">
        <f>'13 день'!Z32</f>
        <v>18</v>
      </c>
      <c r="D63" s="61" t="e">
        <f>#REF!+#REF!+#REF!</f>
        <v>#REF!</v>
      </c>
      <c r="E63" s="62">
        <f t="shared" si="1"/>
        <v>0</v>
      </c>
      <c r="F63" s="63" t="e">
        <f t="shared" si="0"/>
        <v>#REF!</v>
      </c>
    </row>
    <row r="64" spans="1:9" ht="12" customHeight="1" x14ac:dyDescent="0.25">
      <c r="A64" s="78" t="s">
        <v>101</v>
      </c>
      <c r="B64" s="79"/>
      <c r="C64" s="79"/>
      <c r="D64" s="61" t="e">
        <f>#REF!+#REF!+#REF!</f>
        <v>#REF!</v>
      </c>
      <c r="E64" s="62">
        <f t="shared" si="1"/>
        <v>0</v>
      </c>
      <c r="F64" s="63" t="e">
        <f t="shared" si="0"/>
        <v>#REF!</v>
      </c>
    </row>
    <row r="65" spans="1:6" s="1" customFormat="1" ht="12" customHeight="1" x14ac:dyDescent="0.25">
      <c r="A65" s="78" t="s">
        <v>102</v>
      </c>
      <c r="B65" s="79"/>
      <c r="C65" s="79"/>
      <c r="D65" s="61" t="e">
        <f>#REF!+#REF!+#REF!</f>
        <v>#REF!</v>
      </c>
      <c r="E65" s="62">
        <f t="shared" si="1"/>
        <v>0</v>
      </c>
      <c r="F65" s="63" t="e">
        <f t="shared" si="0"/>
        <v>#REF!</v>
      </c>
    </row>
    <row r="66" spans="1:6" ht="12" customHeight="1" x14ac:dyDescent="0.25">
      <c r="A66" s="78" t="s">
        <v>103</v>
      </c>
      <c r="B66" s="80"/>
      <c r="C66" s="79"/>
      <c r="D66" s="61" t="e">
        <f>#REF!+#REF!+#REF!</f>
        <v>#REF!</v>
      </c>
      <c r="E66" s="62">
        <f t="shared" si="1"/>
        <v>0</v>
      </c>
      <c r="F66" s="63" t="e">
        <f t="shared" si="0"/>
        <v>#REF!</v>
      </c>
    </row>
    <row r="67" spans="1:6" ht="12" customHeight="1" x14ac:dyDescent="0.25">
      <c r="A67" s="81"/>
      <c r="B67" s="82"/>
      <c r="C67" s="82"/>
      <c r="D67" s="61" t="e">
        <f>#REF!+#REF!+#REF!</f>
        <v>#REF!</v>
      </c>
      <c r="E67" s="62">
        <f t="shared" si="1"/>
        <v>0</v>
      </c>
      <c r="F67" s="63" t="e">
        <f t="shared" si="0"/>
        <v>#REF!</v>
      </c>
    </row>
    <row r="68" spans="1:6" s="1" customFormat="1" ht="12" customHeight="1" x14ac:dyDescent="0.25">
      <c r="A68" s="81" t="s">
        <v>104</v>
      </c>
      <c r="B68" s="82">
        <f>'11 день'!R33</f>
        <v>16.25</v>
      </c>
      <c r="C68" s="82">
        <f>'13 день'!R32</f>
        <v>28.75</v>
      </c>
      <c r="D68" s="61" t="e">
        <f>#REF!+#REF!+#REF!</f>
        <v>#REF!</v>
      </c>
      <c r="E68" s="62">
        <f t="shared" si="1"/>
        <v>0</v>
      </c>
      <c r="F68" s="63" t="e">
        <f t="shared" ref="F68:F75" si="2">E68*D68/1000</f>
        <v>#REF!</v>
      </c>
    </row>
    <row r="69" spans="1:6" s="1" customFormat="1" ht="12" customHeight="1" x14ac:dyDescent="0.25">
      <c r="A69" s="81" t="s">
        <v>105</v>
      </c>
      <c r="B69" s="82">
        <f>'11 день'!V33</f>
        <v>193.62200000000001</v>
      </c>
      <c r="C69" s="82">
        <f>'13 день'!Q32</f>
        <v>234.51999999999998</v>
      </c>
      <c r="D69" s="61" t="e">
        <f>#REF!+#REF!+#REF!</f>
        <v>#REF!</v>
      </c>
      <c r="E69" s="62">
        <f t="shared" ref="E69" si="3">E68</f>
        <v>0</v>
      </c>
      <c r="F69" s="63" t="e">
        <f t="shared" si="2"/>
        <v>#REF!</v>
      </c>
    </row>
    <row r="70" spans="1:6" s="1" customFormat="1" ht="12" customHeight="1" x14ac:dyDescent="0.25">
      <c r="A70" s="81" t="s">
        <v>106</v>
      </c>
      <c r="B70" s="82">
        <f>'11 день'!W33</f>
        <v>14.28</v>
      </c>
      <c r="C70" s="82">
        <f>'13 день'!S32</f>
        <v>7.14</v>
      </c>
      <c r="D70" s="61" t="e">
        <f>#REF!+#REF!+#REF!</f>
        <v>#REF!</v>
      </c>
      <c r="E70" s="62">
        <f t="shared" ref="E70:E83" si="4">E69</f>
        <v>0</v>
      </c>
      <c r="F70" s="63" t="e">
        <f t="shared" si="2"/>
        <v>#REF!</v>
      </c>
    </row>
    <row r="71" spans="1:6" s="1" customFormat="1" ht="12" customHeight="1" x14ac:dyDescent="0.25">
      <c r="A71" s="81" t="s">
        <v>107</v>
      </c>
      <c r="B71" s="82">
        <f>'11 день'!AA33</f>
        <v>62.5</v>
      </c>
      <c r="C71" s="82">
        <f>'13 день'!P32</f>
        <v>43.75</v>
      </c>
      <c r="D71" s="61" t="e">
        <f>#REF!+#REF!+#REF!</f>
        <v>#REF!</v>
      </c>
      <c r="E71" s="62">
        <f t="shared" si="4"/>
        <v>0</v>
      </c>
      <c r="F71" s="63" t="e">
        <f t="shared" si="2"/>
        <v>#REF!</v>
      </c>
    </row>
    <row r="72" spans="1:6" ht="12" customHeight="1" x14ac:dyDescent="0.25">
      <c r="A72" s="81" t="s">
        <v>108</v>
      </c>
      <c r="B72" s="82"/>
      <c r="C72" s="82"/>
      <c r="D72" s="61" t="e">
        <f>#REF!+#REF!+#REF!</f>
        <v>#REF!</v>
      </c>
      <c r="E72" s="62">
        <f t="shared" si="4"/>
        <v>0</v>
      </c>
      <c r="F72" s="63" t="e">
        <f t="shared" si="2"/>
        <v>#REF!</v>
      </c>
    </row>
    <row r="73" spans="1:6" s="1" customFormat="1" ht="12" customHeight="1" x14ac:dyDescent="0.25">
      <c r="A73" s="81" t="s">
        <v>109</v>
      </c>
      <c r="B73" s="82"/>
      <c r="C73" s="82"/>
      <c r="D73" s="61" t="e">
        <f>#REF!+#REF!+#REF!</f>
        <v>#REF!</v>
      </c>
      <c r="E73" s="62">
        <f t="shared" si="4"/>
        <v>0</v>
      </c>
      <c r="F73" s="63" t="e">
        <f t="shared" si="2"/>
        <v>#REF!</v>
      </c>
    </row>
    <row r="74" spans="1:6" s="1" customFormat="1" ht="12" customHeight="1" x14ac:dyDescent="0.25">
      <c r="A74" s="81" t="s">
        <v>110</v>
      </c>
      <c r="B74" s="82"/>
      <c r="C74" s="82"/>
      <c r="D74" s="61" t="e">
        <f>#REF!+#REF!+#REF!</f>
        <v>#REF!</v>
      </c>
      <c r="E74" s="62">
        <f t="shared" si="4"/>
        <v>0</v>
      </c>
      <c r="F74" s="63" t="e">
        <f t="shared" si="2"/>
        <v>#REF!</v>
      </c>
    </row>
    <row r="75" spans="1:6" s="1" customFormat="1" ht="12" customHeight="1" x14ac:dyDescent="0.25">
      <c r="A75" s="81" t="s">
        <v>111</v>
      </c>
      <c r="B75" s="82"/>
      <c r="C75" s="82"/>
      <c r="D75" s="61" t="e">
        <f>#REF!+#REF!+#REF!</f>
        <v>#REF!</v>
      </c>
      <c r="E75" s="62">
        <f t="shared" si="4"/>
        <v>0</v>
      </c>
      <c r="F75" s="63" t="e">
        <f t="shared" si="2"/>
        <v>#REF!</v>
      </c>
    </row>
    <row r="76" spans="1:6" s="1" customFormat="1" ht="12" customHeight="1" x14ac:dyDescent="0.25">
      <c r="A76" s="81" t="s">
        <v>112</v>
      </c>
      <c r="B76" s="82"/>
      <c r="C76" s="82"/>
      <c r="D76" s="61" t="e">
        <f>#REF!+#REF!+#REF!</f>
        <v>#REF!</v>
      </c>
      <c r="E76" s="62">
        <f t="shared" si="4"/>
        <v>0</v>
      </c>
      <c r="F76" s="63" t="e">
        <f t="shared" ref="F76:F83" si="5">E76*D76/1000</f>
        <v>#REF!</v>
      </c>
    </row>
    <row r="77" spans="1:6" ht="12" customHeight="1" x14ac:dyDescent="0.25">
      <c r="A77" s="81" t="s">
        <v>113</v>
      </c>
      <c r="B77" s="83"/>
      <c r="C77" s="82"/>
      <c r="D77" s="61" t="e">
        <f>#REF!+#REF!+#REF!</f>
        <v>#REF!</v>
      </c>
      <c r="E77" s="62">
        <f t="shared" si="4"/>
        <v>0</v>
      </c>
      <c r="F77" s="63" t="e">
        <f t="shared" si="5"/>
        <v>#REF!</v>
      </c>
    </row>
    <row r="78" spans="1:6" ht="12" customHeight="1" x14ac:dyDescent="0.25">
      <c r="A78" s="81" t="s">
        <v>230</v>
      </c>
      <c r="B78" s="82"/>
      <c r="C78" s="82"/>
      <c r="D78" s="61" t="e">
        <f>#REF!+#REF!+#REF!</f>
        <v>#REF!</v>
      </c>
      <c r="E78" s="62">
        <f t="shared" si="4"/>
        <v>0</v>
      </c>
      <c r="F78" s="63" t="e">
        <f t="shared" si="5"/>
        <v>#REF!</v>
      </c>
    </row>
    <row r="79" spans="1:6" ht="12" customHeight="1" x14ac:dyDescent="0.25">
      <c r="A79" s="81" t="s">
        <v>114</v>
      </c>
      <c r="B79" s="83"/>
      <c r="C79" s="82">
        <f>Меню!B116</f>
        <v>120</v>
      </c>
      <c r="D79" s="61" t="e">
        <f>#REF!+#REF!+#REF!</f>
        <v>#REF!</v>
      </c>
      <c r="E79" s="62">
        <f t="shared" si="4"/>
        <v>0</v>
      </c>
      <c r="F79" s="63" t="e">
        <f t="shared" si="5"/>
        <v>#REF!</v>
      </c>
    </row>
    <row r="80" spans="1:6" ht="12" customHeight="1" x14ac:dyDescent="0.25">
      <c r="A80" s="58"/>
      <c r="B80" s="60"/>
      <c r="C80" s="60"/>
      <c r="D80" s="61" t="e">
        <f>#REF!+#REF!+#REF!</f>
        <v>#REF!</v>
      </c>
      <c r="E80" s="62">
        <f t="shared" si="4"/>
        <v>0</v>
      </c>
      <c r="F80" s="63" t="e">
        <f t="shared" si="5"/>
        <v>#REF!</v>
      </c>
    </row>
    <row r="81" spans="1:6" s="1" customFormat="1" ht="12" customHeight="1" x14ac:dyDescent="0.25">
      <c r="A81" s="78" t="s">
        <v>226</v>
      </c>
      <c r="B81" s="79"/>
      <c r="C81" s="79"/>
      <c r="D81" s="61" t="e">
        <f>#REF!+#REF!+#REF!</f>
        <v>#REF!</v>
      </c>
      <c r="E81" s="62">
        <f>E79</f>
        <v>0</v>
      </c>
      <c r="F81" s="63" t="e">
        <f t="shared" ref="F81" si="6">E81*D81/1000</f>
        <v>#REF!</v>
      </c>
    </row>
    <row r="82" spans="1:6" ht="12" customHeight="1" x14ac:dyDescent="0.25">
      <c r="A82" s="78" t="s">
        <v>115</v>
      </c>
      <c r="B82" s="79">
        <f>'11 день'!AC33</f>
        <v>18</v>
      </c>
      <c r="C82" s="79"/>
      <c r="D82" s="61" t="e">
        <f>#REF!+#REF!+#REF!</f>
        <v>#REF!</v>
      </c>
      <c r="E82" s="62">
        <f>E80</f>
        <v>0</v>
      </c>
      <c r="F82" s="63" t="e">
        <f t="shared" si="5"/>
        <v>#REF!</v>
      </c>
    </row>
    <row r="83" spans="1:6" ht="12" customHeight="1" x14ac:dyDescent="0.25">
      <c r="A83" s="78" t="s">
        <v>116</v>
      </c>
      <c r="B83" s="80"/>
      <c r="C83" s="79"/>
      <c r="D83" s="61" t="e">
        <f>#REF!+#REF!+#REF!</f>
        <v>#REF!</v>
      </c>
      <c r="E83" s="62">
        <f t="shared" si="4"/>
        <v>0</v>
      </c>
      <c r="F83" s="63" t="e">
        <f t="shared" si="5"/>
        <v>#REF!</v>
      </c>
    </row>
    <row r="84" spans="1:6" x14ac:dyDescent="0.25">
      <c r="A84" s="53"/>
      <c r="B84" s="84">
        <v>11</v>
      </c>
      <c r="C84" s="84">
        <v>13</v>
      </c>
      <c r="D84" s="84"/>
      <c r="E84" s="84"/>
      <c r="F84" s="84"/>
    </row>
    <row r="85" spans="1:6" x14ac:dyDescent="0.25">
      <c r="A85" s="53"/>
      <c r="B85" s="53"/>
      <c r="C85" s="53"/>
      <c r="D85" s="53"/>
      <c r="E85" s="53"/>
      <c r="F85" s="53"/>
    </row>
  </sheetData>
  <pageMargins left="0.70866141732283472" right="0.70866141732283472" top="0" bottom="0" header="0.31496062992125984" footer="0.31496062992125984"/>
  <pageSetup paperSize="9" scale="6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L174"/>
  <sheetViews>
    <sheetView zoomScale="130" workbookViewId="0">
      <selection activeCell="A151" sqref="A151:A152"/>
    </sheetView>
  </sheetViews>
  <sheetFormatPr defaultRowHeight="15" x14ac:dyDescent="0.25"/>
  <cols>
    <col min="1" max="1" width="31.5703125" style="53" customWidth="1"/>
    <col min="2" max="3" width="9.140625" style="85" customWidth="1"/>
    <col min="4" max="4" width="10.28515625" style="86" customWidth="1"/>
    <col min="5" max="14" width="0" style="53" hidden="1" customWidth="1"/>
    <col min="15" max="15" width="15.28515625" style="53" customWidth="1"/>
    <col min="16" max="16" width="7" style="53" customWidth="1"/>
    <col min="17" max="17" width="26.28515625" style="53" customWidth="1"/>
    <col min="18" max="16384" width="9.140625" style="53"/>
  </cols>
  <sheetData>
    <row r="1" spans="1:7" ht="21" customHeight="1" x14ac:dyDescent="0.25">
      <c r="A1" s="87"/>
      <c r="B1" s="87"/>
      <c r="C1" s="87"/>
      <c r="D1" s="87"/>
    </row>
    <row r="2" spans="1:7" s="88" customFormat="1" ht="21" customHeight="1" x14ac:dyDescent="0.3">
      <c r="A2" s="365" t="s">
        <v>117</v>
      </c>
      <c r="B2" s="366"/>
      <c r="C2" s="366"/>
      <c r="D2" s="366"/>
    </row>
    <row r="3" spans="1:7" s="86" customFormat="1" ht="15" customHeight="1" x14ac:dyDescent="0.2">
      <c r="A3" s="367" t="s">
        <v>118</v>
      </c>
      <c r="B3" s="368" t="s">
        <v>119</v>
      </c>
      <c r="C3" s="368" t="s">
        <v>120</v>
      </c>
      <c r="D3" s="369" t="s">
        <v>121</v>
      </c>
    </row>
    <row r="4" spans="1:7" s="86" customFormat="1" ht="5.25" customHeight="1" x14ac:dyDescent="0.2">
      <c r="A4" s="367"/>
      <c r="B4" s="368"/>
      <c r="C4" s="368"/>
      <c r="D4" s="369"/>
    </row>
    <row r="5" spans="1:7" s="89" customFormat="1" ht="15" customHeight="1" x14ac:dyDescent="0.2">
      <c r="A5" s="370" t="s">
        <v>40</v>
      </c>
      <c r="B5" s="371"/>
      <c r="C5" s="371"/>
      <c r="D5" s="372"/>
      <c r="E5" s="90"/>
      <c r="F5" s="90"/>
      <c r="G5" s="90"/>
    </row>
    <row r="6" spans="1:7" s="90" customFormat="1" ht="12" customHeight="1" x14ac:dyDescent="0.2">
      <c r="A6" s="91" t="s">
        <v>187</v>
      </c>
      <c r="B6" s="91"/>
      <c r="C6" s="91"/>
      <c r="D6" s="92" t="s">
        <v>238</v>
      </c>
    </row>
    <row r="7" spans="1:7" s="90" customFormat="1" ht="12" customHeight="1" x14ac:dyDescent="0.2">
      <c r="A7" s="93" t="s">
        <v>122</v>
      </c>
      <c r="B7" s="94">
        <f>C7</f>
        <v>20</v>
      </c>
      <c r="C7" s="94">
        <v>20</v>
      </c>
      <c r="D7" s="95"/>
    </row>
    <row r="8" spans="1:7" s="90" customFormat="1" ht="12" customHeight="1" x14ac:dyDescent="0.2">
      <c r="A8" s="93"/>
      <c r="B8" s="94"/>
      <c r="C8" s="94"/>
      <c r="D8" s="95"/>
    </row>
    <row r="9" spans="1:7" s="90" customFormat="1" ht="12" customHeight="1" x14ac:dyDescent="0.2">
      <c r="A9" s="93" t="s">
        <v>129</v>
      </c>
      <c r="B9" s="94">
        <f>C9</f>
        <v>6</v>
      </c>
      <c r="C9" s="94">
        <v>6</v>
      </c>
      <c r="D9" s="95"/>
    </row>
    <row r="10" spans="1:7" s="96" customFormat="1" ht="12" customHeight="1" x14ac:dyDescent="0.2">
      <c r="A10" s="97" t="s">
        <v>123</v>
      </c>
      <c r="B10" s="97"/>
      <c r="C10" s="97"/>
      <c r="D10" s="98" t="s">
        <v>228</v>
      </c>
      <c r="E10" s="99"/>
    </row>
    <row r="11" spans="1:7" ht="12" customHeight="1" x14ac:dyDescent="0.25">
      <c r="A11" s="100" t="s">
        <v>124</v>
      </c>
      <c r="B11" s="101">
        <f t="shared" ref="B11:B30" si="0">C11</f>
        <v>25</v>
      </c>
      <c r="C11" s="101">
        <v>25</v>
      </c>
      <c r="D11" s="102"/>
    </row>
    <row r="12" spans="1:7" ht="12" customHeight="1" x14ac:dyDescent="0.25">
      <c r="A12" s="104" t="s">
        <v>125</v>
      </c>
      <c r="B12" s="101">
        <f t="shared" si="0"/>
        <v>66</v>
      </c>
      <c r="C12" s="101">
        <v>66</v>
      </c>
      <c r="D12" s="102"/>
    </row>
    <row r="13" spans="1:7" ht="12" customHeight="1" x14ac:dyDescent="0.25">
      <c r="A13" s="105" t="s">
        <v>126</v>
      </c>
      <c r="B13" s="101">
        <f t="shared" si="0"/>
        <v>0.9</v>
      </c>
      <c r="C13" s="101">
        <v>0.9</v>
      </c>
      <c r="D13" s="102"/>
    </row>
    <row r="14" spans="1:7" ht="12" customHeight="1" x14ac:dyDescent="0.25">
      <c r="A14" s="104" t="s">
        <v>127</v>
      </c>
      <c r="B14" s="101">
        <f t="shared" si="0"/>
        <v>110</v>
      </c>
      <c r="C14" s="101">
        <v>110</v>
      </c>
      <c r="D14" s="102"/>
    </row>
    <row r="15" spans="1:7" ht="12" customHeight="1" x14ac:dyDescent="0.25">
      <c r="A15" s="104" t="s">
        <v>128</v>
      </c>
      <c r="B15" s="101">
        <f t="shared" si="0"/>
        <v>4</v>
      </c>
      <c r="C15" s="101">
        <v>4</v>
      </c>
      <c r="D15" s="102"/>
    </row>
    <row r="16" spans="1:7" ht="12" customHeight="1" x14ac:dyDescent="0.25">
      <c r="A16" s="104" t="s">
        <v>129</v>
      </c>
      <c r="B16" s="101">
        <f t="shared" si="0"/>
        <v>2</v>
      </c>
      <c r="C16" s="101">
        <v>2</v>
      </c>
      <c r="D16" s="102"/>
    </row>
    <row r="17" spans="1:7" s="96" customFormat="1" ht="12" customHeight="1" x14ac:dyDescent="0.2">
      <c r="A17" s="107" t="s">
        <v>69</v>
      </c>
      <c r="B17" s="107"/>
      <c r="C17" s="107"/>
      <c r="D17" s="108" t="s">
        <v>130</v>
      </c>
    </row>
    <row r="18" spans="1:7" ht="12" customHeight="1" x14ac:dyDescent="0.25">
      <c r="A18" s="343" t="s">
        <v>131</v>
      </c>
      <c r="B18" s="347">
        <f t="shared" si="0"/>
        <v>1.5</v>
      </c>
      <c r="C18" s="347">
        <v>1.5</v>
      </c>
      <c r="D18" s="341"/>
    </row>
    <row r="19" spans="1:7" ht="12" customHeight="1" x14ac:dyDescent="0.25">
      <c r="A19" s="104" t="s">
        <v>128</v>
      </c>
      <c r="B19" s="111">
        <f t="shared" si="0"/>
        <v>10</v>
      </c>
      <c r="C19" s="111">
        <v>10</v>
      </c>
      <c r="D19" s="112"/>
    </row>
    <row r="20" spans="1:7" ht="12" customHeight="1" x14ac:dyDescent="0.25">
      <c r="A20" s="104" t="s">
        <v>125</v>
      </c>
      <c r="B20" s="111">
        <f t="shared" si="0"/>
        <v>110</v>
      </c>
      <c r="C20" s="111">
        <v>110</v>
      </c>
      <c r="D20" s="112"/>
    </row>
    <row r="21" spans="1:7" ht="12" customHeight="1" x14ac:dyDescent="0.25">
      <c r="A21" s="104" t="s">
        <v>127</v>
      </c>
      <c r="B21" s="111">
        <f t="shared" si="0"/>
        <v>80</v>
      </c>
      <c r="C21" s="111">
        <v>80</v>
      </c>
      <c r="D21" s="112"/>
    </row>
    <row r="22" spans="1:7" s="113" customFormat="1" ht="15" customHeight="1" x14ac:dyDescent="0.25">
      <c r="A22" s="373" t="s">
        <v>41</v>
      </c>
      <c r="B22" s="374"/>
      <c r="C22" s="374"/>
      <c r="D22" s="375"/>
      <c r="E22" s="53"/>
      <c r="F22" s="53"/>
      <c r="G22" s="53"/>
    </row>
    <row r="23" spans="1:7" s="113" customFormat="1" ht="12" customHeight="1" x14ac:dyDescent="0.25">
      <c r="A23" s="114" t="s">
        <v>132</v>
      </c>
      <c r="B23" s="115"/>
      <c r="C23" s="115"/>
      <c r="D23" s="116">
        <v>150</v>
      </c>
      <c r="E23" s="53"/>
      <c r="F23" s="53"/>
      <c r="G23" s="53"/>
    </row>
    <row r="24" spans="1:7" s="113" customFormat="1" ht="12" customHeight="1" x14ac:dyDescent="0.25">
      <c r="A24" s="117" t="s">
        <v>133</v>
      </c>
      <c r="B24" s="118">
        <f t="shared" si="0"/>
        <v>15</v>
      </c>
      <c r="C24" s="118">
        <v>15</v>
      </c>
      <c r="D24" s="119"/>
      <c r="E24" s="53"/>
      <c r="F24" s="53"/>
      <c r="G24" s="53"/>
    </row>
    <row r="25" spans="1:7" s="113" customFormat="1" ht="12" customHeight="1" x14ac:dyDescent="0.25">
      <c r="A25" s="104" t="s">
        <v>128</v>
      </c>
      <c r="B25" s="118">
        <f t="shared" si="0"/>
        <v>9</v>
      </c>
      <c r="C25" s="118">
        <v>9</v>
      </c>
      <c r="D25" s="119"/>
      <c r="E25" s="53"/>
      <c r="F25" s="53"/>
      <c r="G25" s="53"/>
    </row>
    <row r="26" spans="1:7" s="113" customFormat="1" ht="12" customHeight="1" x14ac:dyDescent="0.25">
      <c r="A26" s="104" t="s">
        <v>134</v>
      </c>
      <c r="B26" s="118">
        <f t="shared" si="0"/>
        <v>0.05</v>
      </c>
      <c r="C26" s="118">
        <v>0.05</v>
      </c>
      <c r="D26" s="119"/>
      <c r="E26" s="53"/>
      <c r="F26" s="53"/>
      <c r="G26" s="53"/>
    </row>
    <row r="27" spans="1:7" s="113" customFormat="1" ht="12" customHeight="1" x14ac:dyDescent="0.25">
      <c r="A27" s="104" t="s">
        <v>125</v>
      </c>
      <c r="B27" s="118">
        <f t="shared" si="0"/>
        <v>170</v>
      </c>
      <c r="C27" s="118">
        <v>170</v>
      </c>
      <c r="D27" s="115"/>
      <c r="E27" s="53"/>
      <c r="F27" s="53"/>
      <c r="G27" s="53"/>
    </row>
    <row r="28" spans="1:7" s="89" customFormat="1" ht="15" customHeight="1" x14ac:dyDescent="0.2">
      <c r="A28" s="376" t="s">
        <v>42</v>
      </c>
      <c r="B28" s="377"/>
      <c r="C28" s="377"/>
      <c r="D28" s="378"/>
      <c r="E28" s="90"/>
      <c r="F28" s="90"/>
      <c r="G28" s="90"/>
    </row>
    <row r="29" spans="1:7" s="89" customFormat="1" ht="12" customHeight="1" x14ac:dyDescent="0.2">
      <c r="A29" s="120" t="s">
        <v>135</v>
      </c>
      <c r="B29" s="120"/>
      <c r="C29" s="120"/>
      <c r="D29" s="121" t="s">
        <v>136</v>
      </c>
      <c r="E29" s="90"/>
      <c r="F29" s="90"/>
      <c r="G29" s="90"/>
    </row>
    <row r="30" spans="1:7" s="89" customFormat="1" ht="12" customHeight="1" x14ac:dyDescent="0.2">
      <c r="A30" s="122" t="s">
        <v>137</v>
      </c>
      <c r="B30" s="94">
        <f t="shared" si="0"/>
        <v>20</v>
      </c>
      <c r="C30" s="94">
        <v>20</v>
      </c>
      <c r="D30" s="123"/>
      <c r="E30" s="90"/>
      <c r="F30" s="90"/>
      <c r="G30" s="90"/>
    </row>
    <row r="31" spans="1:7" s="89" customFormat="1" ht="12" customHeight="1" x14ac:dyDescent="0.2">
      <c r="A31" s="124" t="s">
        <v>138</v>
      </c>
      <c r="B31" s="111">
        <f>C31*1.54</f>
        <v>30.8</v>
      </c>
      <c r="C31" s="111">
        <v>20</v>
      </c>
      <c r="D31" s="125"/>
      <c r="E31" s="90"/>
      <c r="F31" s="90"/>
      <c r="G31" s="90"/>
    </row>
    <row r="32" spans="1:7" s="96" customFormat="1" ht="25.5" customHeight="1" x14ac:dyDescent="0.2">
      <c r="A32" s="126" t="s">
        <v>232</v>
      </c>
      <c r="B32" s="126"/>
      <c r="C32" s="126"/>
      <c r="D32" s="127" t="s">
        <v>139</v>
      </c>
    </row>
    <row r="33" spans="1:7" ht="12" customHeight="1" x14ac:dyDescent="0.25">
      <c r="A33" s="335" t="s">
        <v>231</v>
      </c>
      <c r="B33" s="336">
        <f>C33*1.45</f>
        <v>12.6875</v>
      </c>
      <c r="C33" s="336">
        <f>C34*1.25</f>
        <v>8.75</v>
      </c>
      <c r="D33" s="337"/>
    </row>
    <row r="34" spans="1:7" s="129" customFormat="1" ht="12" customHeight="1" x14ac:dyDescent="0.2">
      <c r="A34" s="338" t="s">
        <v>186</v>
      </c>
      <c r="B34" s="339"/>
      <c r="C34" s="339">
        <v>7</v>
      </c>
      <c r="D34" s="340"/>
    </row>
    <row r="35" spans="1:7" ht="12" customHeight="1" x14ac:dyDescent="0.25">
      <c r="A35" s="124" t="s">
        <v>140</v>
      </c>
      <c r="B35" s="94">
        <f>C35</f>
        <v>7</v>
      </c>
      <c r="C35" s="94">
        <v>7</v>
      </c>
      <c r="D35" s="128"/>
    </row>
    <row r="36" spans="1:7" ht="12" customHeight="1" x14ac:dyDescent="0.25">
      <c r="A36" s="124" t="s">
        <v>141</v>
      </c>
      <c r="B36" s="103">
        <f>C36*1.25</f>
        <v>10</v>
      </c>
      <c r="C36" s="94">
        <v>8</v>
      </c>
      <c r="D36" s="128"/>
    </row>
    <row r="37" spans="1:7" ht="12" customHeight="1" x14ac:dyDescent="0.25">
      <c r="A37" s="124" t="s">
        <v>142</v>
      </c>
      <c r="B37" s="94">
        <f>C37*1.43</f>
        <v>71.5</v>
      </c>
      <c r="C37" s="94">
        <v>50</v>
      </c>
      <c r="D37" s="128"/>
    </row>
    <row r="38" spans="1:7" ht="12" customHeight="1" x14ac:dyDescent="0.25">
      <c r="A38" s="124" t="s">
        <v>143</v>
      </c>
      <c r="B38" s="94">
        <f>C38*1.19</f>
        <v>9.52</v>
      </c>
      <c r="C38" s="94">
        <v>8</v>
      </c>
      <c r="D38" s="128"/>
    </row>
    <row r="39" spans="1:7" ht="12" customHeight="1" x14ac:dyDescent="0.25">
      <c r="A39" s="104" t="s">
        <v>144</v>
      </c>
      <c r="B39" s="94">
        <f t="shared" ref="B39:B53" si="1">C39</f>
        <v>4</v>
      </c>
      <c r="C39" s="94">
        <v>4</v>
      </c>
      <c r="D39" s="128"/>
    </row>
    <row r="40" spans="1:7" ht="12" customHeight="1" x14ac:dyDescent="0.25">
      <c r="A40" s="104" t="s">
        <v>145</v>
      </c>
      <c r="B40" s="94">
        <f t="shared" si="1"/>
        <v>0.01</v>
      </c>
      <c r="C40" s="94">
        <v>0.01</v>
      </c>
      <c r="D40" s="128"/>
    </row>
    <row r="41" spans="1:7" s="132" customFormat="1" ht="12" customHeight="1" x14ac:dyDescent="0.2">
      <c r="A41" s="105" t="s">
        <v>126</v>
      </c>
      <c r="B41" s="133">
        <f t="shared" si="1"/>
        <v>1.2</v>
      </c>
      <c r="C41" s="133">
        <v>1.2</v>
      </c>
      <c r="D41" s="128"/>
      <c r="E41" s="134"/>
      <c r="F41" s="134"/>
      <c r="G41" s="134"/>
    </row>
    <row r="42" spans="1:7" s="134" customFormat="1" ht="12" customHeight="1" x14ac:dyDescent="0.2">
      <c r="A42" s="135" t="s">
        <v>146</v>
      </c>
      <c r="B42" s="133">
        <f t="shared" si="1"/>
        <v>190</v>
      </c>
      <c r="C42" s="133">
        <v>190</v>
      </c>
      <c r="D42" s="128"/>
    </row>
    <row r="43" spans="1:7" s="134" customFormat="1" ht="12" customHeight="1" x14ac:dyDescent="0.2">
      <c r="A43" s="135" t="s">
        <v>147</v>
      </c>
      <c r="B43" s="133">
        <f t="shared" si="1"/>
        <v>5</v>
      </c>
      <c r="C43" s="133">
        <v>5</v>
      </c>
      <c r="D43" s="128"/>
    </row>
    <row r="44" spans="1:7" s="96" customFormat="1" ht="12" customHeight="1" x14ac:dyDescent="0.2">
      <c r="A44" s="136" t="s">
        <v>242</v>
      </c>
      <c r="B44" s="109"/>
      <c r="C44" s="109"/>
      <c r="D44" s="137">
        <v>80</v>
      </c>
    </row>
    <row r="45" spans="1:7" ht="12" customHeight="1" x14ac:dyDescent="0.25">
      <c r="A45" s="138" t="s">
        <v>148</v>
      </c>
      <c r="B45" s="133">
        <f t="shared" si="1"/>
        <v>1</v>
      </c>
      <c r="C45" s="133">
        <v>1</v>
      </c>
      <c r="D45" s="139"/>
    </row>
    <row r="46" spans="1:7" ht="12" customHeight="1" x14ac:dyDescent="0.25">
      <c r="A46" s="140" t="s">
        <v>240</v>
      </c>
      <c r="B46" s="112"/>
      <c r="C46" s="112">
        <v>30</v>
      </c>
      <c r="D46" s="139"/>
      <c r="E46" s="53">
        <v>290</v>
      </c>
      <c r="F46" s="53">
        <v>1.45</v>
      </c>
    </row>
    <row r="47" spans="1:7" ht="12" customHeight="1" x14ac:dyDescent="0.25">
      <c r="A47" s="138" t="s">
        <v>241</v>
      </c>
      <c r="B47" s="133">
        <v>15</v>
      </c>
      <c r="C47" s="133">
        <v>15</v>
      </c>
      <c r="D47" s="139"/>
    </row>
    <row r="48" spans="1:7" ht="12" customHeight="1" x14ac:dyDescent="0.25">
      <c r="A48" s="138" t="s">
        <v>154</v>
      </c>
      <c r="B48" s="133">
        <v>1</v>
      </c>
      <c r="C48" s="133">
        <v>1</v>
      </c>
      <c r="D48" s="139"/>
    </row>
    <row r="49" spans="1:7" ht="12" customHeight="1" x14ac:dyDescent="0.25">
      <c r="A49" s="138" t="s">
        <v>125</v>
      </c>
      <c r="B49" s="133">
        <v>15</v>
      </c>
      <c r="C49" s="133">
        <v>15</v>
      </c>
      <c r="D49" s="139"/>
    </row>
    <row r="50" spans="1:7" ht="12" customHeight="1" x14ac:dyDescent="0.25">
      <c r="A50" s="138" t="s">
        <v>126</v>
      </c>
      <c r="B50" s="133">
        <v>0.2</v>
      </c>
      <c r="C50" s="133">
        <v>0.2</v>
      </c>
      <c r="D50" s="139"/>
    </row>
    <row r="51" spans="1:7" ht="12" customHeight="1" x14ac:dyDescent="0.25">
      <c r="A51" s="138" t="s">
        <v>155</v>
      </c>
      <c r="B51" s="133">
        <v>1.5</v>
      </c>
      <c r="C51" s="133">
        <v>1.5</v>
      </c>
      <c r="D51" s="139"/>
    </row>
    <row r="52" spans="1:7" ht="12" customHeight="1" x14ac:dyDescent="0.25">
      <c r="A52" s="140" t="s">
        <v>149</v>
      </c>
      <c r="B52" s="112"/>
      <c r="C52" s="112">
        <v>90</v>
      </c>
      <c r="D52" s="139"/>
    </row>
    <row r="53" spans="1:7" ht="12" customHeight="1" x14ac:dyDescent="0.25">
      <c r="A53" s="138" t="s">
        <v>144</v>
      </c>
      <c r="B53" s="133">
        <f t="shared" si="1"/>
        <v>1</v>
      </c>
      <c r="C53" s="133">
        <v>1</v>
      </c>
      <c r="D53" s="139"/>
    </row>
    <row r="54" spans="1:7" s="129" customFormat="1" ht="12" customHeight="1" x14ac:dyDescent="0.2">
      <c r="A54" s="136" t="s">
        <v>150</v>
      </c>
      <c r="B54" s="109"/>
      <c r="C54" s="109"/>
      <c r="D54" s="127">
        <v>150</v>
      </c>
    </row>
    <row r="55" spans="1:7" s="96" customFormat="1" ht="12" customHeight="1" x14ac:dyDescent="0.2">
      <c r="A55" s="141" t="s">
        <v>151</v>
      </c>
      <c r="B55" s="141"/>
      <c r="C55" s="141"/>
      <c r="D55" s="142">
        <v>100</v>
      </c>
    </row>
    <row r="56" spans="1:7" customFormat="1" ht="12" customHeight="1" x14ac:dyDescent="0.25">
      <c r="A56" s="124" t="s">
        <v>142</v>
      </c>
      <c r="B56" s="94">
        <f>C56*1.43</f>
        <v>122.122</v>
      </c>
      <c r="C56" s="143">
        <v>85.4</v>
      </c>
      <c r="D56" s="144"/>
      <c r="E56" s="1"/>
      <c r="F56" s="1"/>
      <c r="G56" s="1"/>
    </row>
    <row r="57" spans="1:7" ht="12" customHeight="1" x14ac:dyDescent="0.25">
      <c r="A57" s="104" t="s">
        <v>129</v>
      </c>
      <c r="B57" s="94">
        <f t="shared" ref="B57:B58" si="2">C57</f>
        <v>3</v>
      </c>
      <c r="C57" s="94">
        <v>3</v>
      </c>
      <c r="D57" s="144"/>
    </row>
    <row r="58" spans="1:7" ht="12" customHeight="1" x14ac:dyDescent="0.25">
      <c r="A58" s="105" t="s">
        <v>126</v>
      </c>
      <c r="B58" s="94">
        <f t="shared" si="2"/>
        <v>1</v>
      </c>
      <c r="C58" s="94">
        <v>1</v>
      </c>
      <c r="D58" s="144"/>
    </row>
    <row r="59" spans="1:7" ht="12" customHeight="1" x14ac:dyDescent="0.25">
      <c r="A59" s="104" t="s">
        <v>127</v>
      </c>
      <c r="B59" s="94">
        <f>C59*1.05</f>
        <v>15.75</v>
      </c>
      <c r="C59" s="94">
        <v>15</v>
      </c>
      <c r="D59" s="144"/>
    </row>
    <row r="60" spans="1:7" s="129" customFormat="1" ht="12" customHeight="1" x14ac:dyDescent="0.2">
      <c r="A60" s="145" t="s">
        <v>152</v>
      </c>
      <c r="B60" s="131"/>
      <c r="C60" s="131"/>
      <c r="D60" s="146">
        <v>50</v>
      </c>
    </row>
    <row r="61" spans="1:7" ht="12" customHeight="1" x14ac:dyDescent="0.25">
      <c r="A61" s="104" t="s">
        <v>153</v>
      </c>
      <c r="B61" s="94">
        <f>C61*1.25</f>
        <v>62.5</v>
      </c>
      <c r="C61" s="94">
        <v>50</v>
      </c>
      <c r="D61" s="144"/>
    </row>
    <row r="62" spans="1:7" ht="12" customHeight="1" x14ac:dyDescent="0.25">
      <c r="A62" s="105" t="s">
        <v>126</v>
      </c>
      <c r="B62" s="94">
        <f t="shared" ref="B62:B63" si="3">C62</f>
        <v>0.25</v>
      </c>
      <c r="C62" s="94">
        <v>0.25</v>
      </c>
      <c r="D62" s="144"/>
    </row>
    <row r="63" spans="1:7" ht="12" customHeight="1" x14ac:dyDescent="0.25">
      <c r="A63" s="105" t="s">
        <v>154</v>
      </c>
      <c r="B63" s="94">
        <f t="shared" si="3"/>
        <v>1.25</v>
      </c>
      <c r="C63" s="94">
        <v>1.25</v>
      </c>
      <c r="D63" s="144"/>
    </row>
    <row r="64" spans="1:7" ht="12" customHeight="1" x14ac:dyDescent="0.25">
      <c r="A64" s="124" t="s">
        <v>141</v>
      </c>
      <c r="B64" s="103">
        <f>C64*1.25</f>
        <v>6.25</v>
      </c>
      <c r="C64" s="94">
        <v>5</v>
      </c>
      <c r="D64" s="144"/>
    </row>
    <row r="65" spans="1:7" ht="12" customHeight="1" x14ac:dyDescent="0.25">
      <c r="A65" s="124" t="s">
        <v>143</v>
      </c>
      <c r="B65" s="94">
        <f>C65*1.19</f>
        <v>4.76</v>
      </c>
      <c r="C65" s="94">
        <v>4</v>
      </c>
      <c r="D65" s="144"/>
    </row>
    <row r="66" spans="1:7" ht="12" customHeight="1" x14ac:dyDescent="0.25">
      <c r="A66" s="147" t="s">
        <v>155</v>
      </c>
      <c r="B66" s="101">
        <f t="shared" ref="B66:B91" si="4">C66</f>
        <v>1.2</v>
      </c>
      <c r="C66" s="148">
        <v>1.2</v>
      </c>
      <c r="D66" s="149"/>
    </row>
    <row r="67" spans="1:7" ht="12" customHeight="1" x14ac:dyDescent="0.25">
      <c r="A67" s="104" t="s">
        <v>144</v>
      </c>
      <c r="B67" s="94">
        <f t="shared" si="4"/>
        <v>1</v>
      </c>
      <c r="C67" s="94">
        <v>1</v>
      </c>
      <c r="D67" s="144"/>
    </row>
    <row r="68" spans="1:7" s="150" customFormat="1" ht="12" customHeight="1" x14ac:dyDescent="0.2">
      <c r="A68" s="151" t="s">
        <v>156</v>
      </c>
      <c r="B68" s="151"/>
      <c r="C68" s="151"/>
      <c r="D68" s="137">
        <v>180</v>
      </c>
    </row>
    <row r="69" spans="1:7" s="153" customFormat="1" ht="12" customHeight="1" x14ac:dyDescent="0.25">
      <c r="A69" s="154" t="s">
        <v>157</v>
      </c>
      <c r="B69" s="111">
        <f t="shared" si="4"/>
        <v>18</v>
      </c>
      <c r="C69" s="111">
        <v>18</v>
      </c>
      <c r="D69" s="133"/>
    </row>
    <row r="70" spans="1:7" customFormat="1" ht="12" customHeight="1" x14ac:dyDescent="0.25">
      <c r="A70" s="104" t="s">
        <v>128</v>
      </c>
      <c r="B70" s="111">
        <f t="shared" si="4"/>
        <v>10</v>
      </c>
      <c r="C70" s="111">
        <v>10</v>
      </c>
      <c r="D70" s="133"/>
      <c r="E70" s="1"/>
      <c r="F70" s="1"/>
      <c r="G70" s="1"/>
    </row>
    <row r="71" spans="1:7" customFormat="1" ht="12" customHeight="1" x14ac:dyDescent="0.25">
      <c r="A71" s="104" t="s">
        <v>125</v>
      </c>
      <c r="B71" s="143">
        <f t="shared" si="4"/>
        <v>190</v>
      </c>
      <c r="C71" s="143">
        <v>190</v>
      </c>
      <c r="D71" s="155"/>
      <c r="E71" s="1"/>
      <c r="F71" s="1"/>
      <c r="G71" s="1"/>
    </row>
    <row r="72" spans="1:7" s="156" customFormat="1" ht="12" customHeight="1" x14ac:dyDescent="0.2">
      <c r="A72" s="157" t="s">
        <v>243</v>
      </c>
      <c r="B72" s="158"/>
      <c r="C72" s="158"/>
      <c r="D72" s="159">
        <v>25</v>
      </c>
    </row>
    <row r="73" spans="1:7" s="156" customFormat="1" ht="12" customHeight="1" x14ac:dyDescent="0.2">
      <c r="A73" s="157" t="s">
        <v>244</v>
      </c>
      <c r="B73" s="158"/>
      <c r="C73" s="158"/>
      <c r="D73" s="159">
        <v>20</v>
      </c>
    </row>
    <row r="74" spans="1:7" s="160" customFormat="1" ht="15" customHeight="1" x14ac:dyDescent="0.2">
      <c r="A74" s="379" t="s">
        <v>43</v>
      </c>
      <c r="B74" s="380"/>
      <c r="C74" s="380"/>
      <c r="D74" s="381"/>
      <c r="E74" s="161"/>
      <c r="F74" s="161"/>
      <c r="G74" s="161"/>
    </row>
    <row r="75" spans="1:7" s="156" customFormat="1" ht="12" customHeight="1" x14ac:dyDescent="0.2">
      <c r="A75" s="162" t="s">
        <v>158</v>
      </c>
      <c r="B75" s="162"/>
      <c r="C75" s="162"/>
      <c r="D75" s="149">
        <v>70</v>
      </c>
    </row>
    <row r="76" spans="1:7" s="156" customFormat="1" ht="12" customHeight="1" x14ac:dyDescent="0.2">
      <c r="A76" s="163" t="s">
        <v>159</v>
      </c>
      <c r="B76" s="148">
        <f t="shared" si="4"/>
        <v>27.5</v>
      </c>
      <c r="C76" s="148">
        <v>27.5</v>
      </c>
      <c r="D76" s="149"/>
    </row>
    <row r="77" spans="1:7" s="156" customFormat="1" ht="12" customHeight="1" x14ac:dyDescent="0.2">
      <c r="A77" s="104" t="s">
        <v>160</v>
      </c>
      <c r="B77" s="148">
        <f t="shared" si="4"/>
        <v>15.5</v>
      </c>
      <c r="C77" s="148">
        <v>15.5</v>
      </c>
      <c r="D77" s="149"/>
    </row>
    <row r="78" spans="1:7" s="156" customFormat="1" ht="12" customHeight="1" x14ac:dyDescent="0.2">
      <c r="A78" s="122" t="s">
        <v>128</v>
      </c>
      <c r="B78" s="148">
        <f t="shared" si="4"/>
        <v>14</v>
      </c>
      <c r="C78" s="148">
        <v>14</v>
      </c>
      <c r="D78" s="149"/>
    </row>
    <row r="79" spans="1:7" s="156" customFormat="1" ht="12" customHeight="1" x14ac:dyDescent="0.2">
      <c r="A79" s="104" t="s">
        <v>129</v>
      </c>
      <c r="B79" s="148">
        <f t="shared" si="4"/>
        <v>4</v>
      </c>
      <c r="C79" s="148">
        <v>4</v>
      </c>
      <c r="D79" s="149"/>
    </row>
    <row r="80" spans="1:7" s="156" customFormat="1" ht="12" customHeight="1" x14ac:dyDescent="0.2">
      <c r="A80" s="138" t="s">
        <v>161</v>
      </c>
      <c r="B80" s="148">
        <f t="shared" si="4"/>
        <v>0.15</v>
      </c>
      <c r="C80" s="148">
        <v>0.15</v>
      </c>
      <c r="D80" s="149"/>
    </row>
    <row r="81" spans="1:7" s="156" customFormat="1" ht="12" customHeight="1" x14ac:dyDescent="0.2">
      <c r="A81" s="164" t="s">
        <v>162</v>
      </c>
      <c r="B81" s="94">
        <f t="shared" si="4"/>
        <v>0.05</v>
      </c>
      <c r="C81" s="148">
        <v>0.05</v>
      </c>
      <c r="D81" s="149"/>
    </row>
    <row r="82" spans="1:7" s="156" customFormat="1" ht="12" customHeight="1" x14ac:dyDescent="0.2">
      <c r="A82" s="147" t="s">
        <v>155</v>
      </c>
      <c r="B82" s="101">
        <f t="shared" si="4"/>
        <v>11</v>
      </c>
      <c r="C82" s="148">
        <v>11</v>
      </c>
      <c r="D82" s="149"/>
    </row>
    <row r="83" spans="1:7" s="156" customFormat="1" ht="12" customHeight="1" x14ac:dyDescent="0.2">
      <c r="A83" s="138" t="s">
        <v>137</v>
      </c>
      <c r="B83" s="148">
        <f t="shared" si="4"/>
        <v>7.4</v>
      </c>
      <c r="C83" s="148">
        <v>7.4</v>
      </c>
      <c r="D83" s="149"/>
    </row>
    <row r="84" spans="1:7" s="156" customFormat="1" ht="12" customHeight="1" x14ac:dyDescent="0.2">
      <c r="A84" s="165" t="s">
        <v>149</v>
      </c>
      <c r="B84" s="166"/>
      <c r="C84" s="166">
        <v>79.400000000000006</v>
      </c>
      <c r="D84" s="149"/>
    </row>
    <row r="85" spans="1:7" s="156" customFormat="1" ht="12" customHeight="1" x14ac:dyDescent="0.2">
      <c r="A85" s="104" t="s">
        <v>163</v>
      </c>
      <c r="B85" s="167">
        <f t="shared" si="4"/>
        <v>1</v>
      </c>
      <c r="C85" s="167">
        <v>1</v>
      </c>
      <c r="D85" s="149"/>
    </row>
    <row r="86" spans="1:7" s="156" customFormat="1" ht="12" customHeight="1" x14ac:dyDescent="0.2">
      <c r="A86" s="104" t="s">
        <v>164</v>
      </c>
      <c r="B86" s="167">
        <f t="shared" si="4"/>
        <v>0.7</v>
      </c>
      <c r="C86" s="167">
        <v>0.7</v>
      </c>
      <c r="D86" s="149"/>
    </row>
    <row r="87" spans="1:7" s="96" customFormat="1" ht="12" customHeight="1" x14ac:dyDescent="0.2">
      <c r="A87" s="168" t="s">
        <v>165</v>
      </c>
      <c r="B87" s="168"/>
      <c r="C87" s="168"/>
      <c r="D87" s="92" t="s">
        <v>130</v>
      </c>
    </row>
    <row r="88" spans="1:7" ht="12" customHeight="1" x14ac:dyDescent="0.25">
      <c r="A88" s="104" t="s">
        <v>127</v>
      </c>
      <c r="B88" s="94">
        <f t="shared" si="4"/>
        <v>50</v>
      </c>
      <c r="C88" s="94">
        <v>50</v>
      </c>
      <c r="D88" s="144"/>
    </row>
    <row r="89" spans="1:7" ht="12" customHeight="1" x14ac:dyDescent="0.25">
      <c r="A89" s="110" t="s">
        <v>166</v>
      </c>
      <c r="B89" s="106">
        <f t="shared" si="4"/>
        <v>0.4</v>
      </c>
      <c r="C89" s="106">
        <v>0.4</v>
      </c>
      <c r="D89" s="169"/>
    </row>
    <row r="90" spans="1:7" ht="12" customHeight="1" x14ac:dyDescent="0.25">
      <c r="A90" s="104" t="s">
        <v>128</v>
      </c>
      <c r="B90" s="111">
        <f t="shared" si="4"/>
        <v>9</v>
      </c>
      <c r="C90" s="111">
        <v>9</v>
      </c>
      <c r="D90" s="133"/>
    </row>
    <row r="91" spans="1:7" ht="12" customHeight="1" x14ac:dyDescent="0.25">
      <c r="A91" s="104" t="s">
        <v>125</v>
      </c>
      <c r="B91" s="143">
        <f t="shared" si="4"/>
        <v>140</v>
      </c>
      <c r="C91" s="143">
        <v>140</v>
      </c>
      <c r="D91" s="155"/>
    </row>
    <row r="92" spans="1:7" s="170" customFormat="1" ht="12" customHeight="1" x14ac:dyDescent="0.2">
      <c r="A92" s="382" t="s">
        <v>167</v>
      </c>
      <c r="B92" s="383"/>
      <c r="C92" s="383"/>
      <c r="D92" s="384"/>
      <c r="E92" s="96"/>
      <c r="F92" s="96"/>
      <c r="G92" s="96"/>
    </row>
    <row r="93" spans="1:7" s="185" customFormat="1" ht="20.100000000000001" customHeight="1" x14ac:dyDescent="0.25">
      <c r="A93" s="385" t="s">
        <v>169</v>
      </c>
      <c r="B93" s="385"/>
      <c r="C93" s="385"/>
      <c r="D93" s="385"/>
      <c r="E93" s="186"/>
      <c r="F93" s="186"/>
      <c r="G93" s="186"/>
    </row>
    <row r="94" spans="1:7" s="40" customFormat="1" ht="12" customHeight="1" x14ac:dyDescent="0.25">
      <c r="A94" s="386" t="s">
        <v>118</v>
      </c>
      <c r="B94" s="387" t="s">
        <v>119</v>
      </c>
      <c r="C94" s="387" t="s">
        <v>120</v>
      </c>
      <c r="D94" s="388" t="s">
        <v>121</v>
      </c>
      <c r="E94" s="1"/>
      <c r="F94" s="1"/>
      <c r="G94" s="1"/>
    </row>
    <row r="95" spans="1:7" s="40" customFormat="1" ht="12" customHeight="1" x14ac:dyDescent="0.25">
      <c r="A95" s="386"/>
      <c r="B95" s="387"/>
      <c r="C95" s="387"/>
      <c r="D95" s="388"/>
      <c r="E95" s="1"/>
      <c r="F95" s="1"/>
      <c r="G95" s="1"/>
    </row>
    <row r="96" spans="1:7" s="89" customFormat="1" ht="15" customHeight="1" x14ac:dyDescent="0.2">
      <c r="A96" s="389" t="s">
        <v>40</v>
      </c>
      <c r="B96" s="390"/>
      <c r="C96" s="390"/>
      <c r="D96" s="391"/>
      <c r="E96" s="90"/>
      <c r="F96" s="90"/>
      <c r="G96" s="90"/>
    </row>
    <row r="97" spans="1:7" s="170" customFormat="1" ht="12" customHeight="1" x14ac:dyDescent="0.2">
      <c r="A97" s="187" t="s">
        <v>239</v>
      </c>
      <c r="B97" s="187"/>
      <c r="C97" s="187"/>
      <c r="D97" s="171" t="s">
        <v>235</v>
      </c>
      <c r="E97" s="96"/>
      <c r="F97" s="96"/>
      <c r="G97" s="96"/>
    </row>
    <row r="98" spans="1:7" ht="12" customHeight="1" x14ac:dyDescent="0.25">
      <c r="A98" s="93" t="s">
        <v>122</v>
      </c>
      <c r="B98" s="94">
        <f t="shared" ref="B98" si="5">C98</f>
        <v>20</v>
      </c>
      <c r="C98" s="94">
        <v>20</v>
      </c>
      <c r="D98" s="95"/>
    </row>
    <row r="99" spans="1:7" ht="12" customHeight="1" x14ac:dyDescent="0.25">
      <c r="A99" s="93" t="s">
        <v>237</v>
      </c>
      <c r="B99" s="94">
        <f>C99*1.02</f>
        <v>15.3</v>
      </c>
      <c r="C99" s="94">
        <v>15</v>
      </c>
      <c r="D99" s="95"/>
    </row>
    <row r="100" spans="1:7" ht="12" customHeight="1" x14ac:dyDescent="0.25">
      <c r="A100" s="93"/>
      <c r="B100" s="188"/>
      <c r="C100" s="188"/>
      <c r="D100" s="189"/>
    </row>
    <row r="101" spans="1:7" s="96" customFormat="1" ht="12" customHeight="1" x14ac:dyDescent="0.2">
      <c r="A101" s="107" t="s">
        <v>170</v>
      </c>
      <c r="B101" s="180"/>
      <c r="C101" s="180"/>
      <c r="D101" s="184">
        <v>200</v>
      </c>
    </row>
    <row r="102" spans="1:7" s="90" customFormat="1" ht="12" customHeight="1" x14ac:dyDescent="0.2">
      <c r="A102" s="110" t="s">
        <v>171</v>
      </c>
      <c r="B102" s="111">
        <f t="shared" ref="B102:B113" si="6">C102</f>
        <v>22</v>
      </c>
      <c r="C102" s="111">
        <v>22</v>
      </c>
      <c r="D102" s="182"/>
    </row>
    <row r="103" spans="1:7" s="96" customFormat="1" ht="12" customHeight="1" x14ac:dyDescent="0.2">
      <c r="A103" s="110" t="s">
        <v>125</v>
      </c>
      <c r="B103" s="111">
        <f t="shared" si="6"/>
        <v>96</v>
      </c>
      <c r="C103" s="111">
        <v>96</v>
      </c>
      <c r="D103" s="182"/>
    </row>
    <row r="104" spans="1:7" s="90" customFormat="1" ht="12" customHeight="1" x14ac:dyDescent="0.2">
      <c r="A104" s="104" t="s">
        <v>127</v>
      </c>
      <c r="B104" s="111">
        <f t="shared" si="6"/>
        <v>110</v>
      </c>
      <c r="C104" s="111">
        <v>110</v>
      </c>
      <c r="D104" s="182"/>
    </row>
    <row r="105" spans="1:7" s="90" customFormat="1" ht="12" customHeight="1" x14ac:dyDescent="0.2">
      <c r="A105" s="110" t="s">
        <v>128</v>
      </c>
      <c r="B105" s="111">
        <f t="shared" si="6"/>
        <v>4</v>
      </c>
      <c r="C105" s="111">
        <v>4</v>
      </c>
      <c r="D105" s="182"/>
    </row>
    <row r="106" spans="1:7" s="90" customFormat="1" ht="12" customHeight="1" x14ac:dyDescent="0.2">
      <c r="A106" s="105" t="s">
        <v>126</v>
      </c>
      <c r="B106" s="111">
        <f t="shared" si="6"/>
        <v>0.9</v>
      </c>
      <c r="C106" s="111">
        <v>0.9</v>
      </c>
      <c r="D106" s="182"/>
    </row>
    <row r="107" spans="1:7" s="90" customFormat="1" ht="12" customHeight="1" x14ac:dyDescent="0.2">
      <c r="A107" s="191" t="s">
        <v>172</v>
      </c>
      <c r="B107" s="111"/>
      <c r="C107" s="182">
        <v>200</v>
      </c>
      <c r="D107" s="182"/>
    </row>
    <row r="108" spans="1:7" s="96" customFormat="1" ht="12" customHeight="1" x14ac:dyDescent="0.25">
      <c r="A108" s="104" t="s">
        <v>129</v>
      </c>
      <c r="B108" s="111">
        <f t="shared" si="6"/>
        <v>2</v>
      </c>
      <c r="C108" s="111">
        <v>2</v>
      </c>
      <c r="D108" s="182"/>
      <c r="E108" s="192"/>
    </row>
    <row r="109" spans="1:7" s="96" customFormat="1" ht="12" customHeight="1" x14ac:dyDescent="0.2">
      <c r="A109" s="193" t="s">
        <v>165</v>
      </c>
      <c r="B109" s="193"/>
      <c r="C109" s="193"/>
      <c r="D109" s="181">
        <v>180</v>
      </c>
    </row>
    <row r="110" spans="1:7" s="96" customFormat="1" ht="12" customHeight="1" x14ac:dyDescent="0.2">
      <c r="A110" s="110" t="s">
        <v>166</v>
      </c>
      <c r="B110" s="111">
        <f t="shared" si="6"/>
        <v>0.4</v>
      </c>
      <c r="C110" s="111">
        <v>0.4</v>
      </c>
      <c r="D110" s="182"/>
    </row>
    <row r="111" spans="1:7" s="96" customFormat="1" ht="12" customHeight="1" x14ac:dyDescent="0.2">
      <c r="A111" s="104" t="s">
        <v>127</v>
      </c>
      <c r="B111" s="111">
        <f t="shared" si="6"/>
        <v>50</v>
      </c>
      <c r="C111" s="111">
        <v>50</v>
      </c>
      <c r="D111" s="182"/>
    </row>
    <row r="112" spans="1:7" s="90" customFormat="1" ht="12" customHeight="1" x14ac:dyDescent="0.2">
      <c r="A112" s="177" t="s">
        <v>128</v>
      </c>
      <c r="B112" s="111">
        <f t="shared" si="6"/>
        <v>9</v>
      </c>
      <c r="C112" s="111">
        <v>9</v>
      </c>
      <c r="D112" s="182"/>
    </row>
    <row r="113" spans="1:7" s="134" customFormat="1" ht="12" customHeight="1" x14ac:dyDescent="0.2">
      <c r="A113" s="194" t="s">
        <v>146</v>
      </c>
      <c r="B113" s="178">
        <f t="shared" si="6"/>
        <v>140</v>
      </c>
      <c r="C113" s="178">
        <v>140</v>
      </c>
      <c r="D113" s="173"/>
    </row>
    <row r="114" spans="1:7" s="170" customFormat="1" ht="15" customHeight="1" x14ac:dyDescent="0.2">
      <c r="A114" s="376" t="s">
        <v>41</v>
      </c>
      <c r="B114" s="377"/>
      <c r="C114" s="377"/>
      <c r="D114" s="378"/>
      <c r="E114" s="96"/>
      <c r="F114" s="96"/>
      <c r="G114" s="96"/>
    </row>
    <row r="115" spans="1:7" s="170" customFormat="1" ht="12" customHeight="1" x14ac:dyDescent="0.2">
      <c r="A115" s="209" t="s">
        <v>173</v>
      </c>
      <c r="B115" s="209"/>
      <c r="C115" s="209"/>
      <c r="D115" s="210">
        <v>120</v>
      </c>
      <c r="E115" s="96"/>
      <c r="F115" s="96"/>
      <c r="G115" s="96"/>
    </row>
    <row r="116" spans="1:7" s="170" customFormat="1" ht="12" customHeight="1" x14ac:dyDescent="0.2">
      <c r="A116" s="345" t="s">
        <v>174</v>
      </c>
      <c r="B116" s="344">
        <f t="shared" ref="B116" si="7">C116</f>
        <v>120</v>
      </c>
      <c r="C116" s="344">
        <v>120</v>
      </c>
      <c r="D116" s="348"/>
      <c r="E116" s="96"/>
      <c r="F116" s="96"/>
      <c r="G116" s="96"/>
    </row>
    <row r="117" spans="1:7" s="89" customFormat="1" ht="15" customHeight="1" x14ac:dyDescent="0.2">
      <c r="A117" s="376" t="s">
        <v>42</v>
      </c>
      <c r="B117" s="377"/>
      <c r="C117" s="377"/>
      <c r="D117" s="378"/>
      <c r="E117" s="90"/>
      <c r="F117" s="90"/>
      <c r="G117" s="90"/>
    </row>
    <row r="118" spans="1:7" s="170" customFormat="1" ht="12" customHeight="1" x14ac:dyDescent="0.2">
      <c r="A118" s="195" t="s">
        <v>229</v>
      </c>
      <c r="B118" s="195"/>
      <c r="C118" s="195"/>
      <c r="D118" s="116">
        <v>50</v>
      </c>
      <c r="E118" s="96"/>
      <c r="F118" s="96"/>
      <c r="G118" s="96"/>
    </row>
    <row r="119" spans="1:7" s="129" customFormat="1" ht="12" customHeight="1" x14ac:dyDescent="0.2">
      <c r="A119" s="104" t="s">
        <v>153</v>
      </c>
      <c r="B119" s="94">
        <f>C119*1.25</f>
        <v>43.75</v>
      </c>
      <c r="C119" s="94">
        <v>35</v>
      </c>
      <c r="D119" s="144"/>
    </row>
    <row r="120" spans="1:7" s="129" customFormat="1" ht="12" customHeight="1" x14ac:dyDescent="0.2">
      <c r="A120" s="124" t="s">
        <v>141</v>
      </c>
      <c r="B120" s="103">
        <f>C120*1.25</f>
        <v>18.75</v>
      </c>
      <c r="C120" s="143">
        <v>15</v>
      </c>
      <c r="D120" s="182"/>
    </row>
    <row r="121" spans="1:7" s="334" customFormat="1" ht="12" customHeight="1" x14ac:dyDescent="0.2">
      <c r="A121" s="177" t="s">
        <v>128</v>
      </c>
      <c r="B121" s="111">
        <f t="shared" ref="B121:B122" si="8">C121</f>
        <v>0.6</v>
      </c>
      <c r="C121" s="111">
        <v>0.6</v>
      </c>
      <c r="D121" s="182"/>
    </row>
    <row r="122" spans="1:7" s="334" customFormat="1" ht="12" customHeight="1" x14ac:dyDescent="0.2">
      <c r="A122" s="110" t="s">
        <v>144</v>
      </c>
      <c r="B122" s="111">
        <f t="shared" si="8"/>
        <v>3</v>
      </c>
      <c r="C122" s="111">
        <v>3</v>
      </c>
      <c r="D122" s="182"/>
    </row>
    <row r="123" spans="1:7" s="96" customFormat="1" ht="12" customHeight="1" x14ac:dyDescent="0.2">
      <c r="A123" s="107" t="s">
        <v>175</v>
      </c>
      <c r="B123" s="180"/>
      <c r="C123" s="180"/>
      <c r="D123" s="184" t="s">
        <v>176</v>
      </c>
    </row>
    <row r="124" spans="1:7" ht="12" customHeight="1" x14ac:dyDescent="0.25">
      <c r="A124" s="124" t="s">
        <v>142</v>
      </c>
      <c r="B124" s="94">
        <f>C124*1.43</f>
        <v>57.199999999999996</v>
      </c>
      <c r="C124" s="143">
        <v>40</v>
      </c>
      <c r="D124" s="182"/>
    </row>
    <row r="125" spans="1:7" ht="12" customHeight="1" x14ac:dyDescent="0.25">
      <c r="A125" s="124" t="s">
        <v>141</v>
      </c>
      <c r="B125" s="103">
        <f>C125*1.25</f>
        <v>10</v>
      </c>
      <c r="C125" s="143">
        <v>8</v>
      </c>
      <c r="D125" s="182"/>
    </row>
    <row r="126" spans="1:7" customFormat="1" ht="12" customHeight="1" x14ac:dyDescent="0.25">
      <c r="A126" s="124" t="s">
        <v>143</v>
      </c>
      <c r="B126" s="94">
        <f>C126*1.19</f>
        <v>7.14</v>
      </c>
      <c r="C126" s="111">
        <v>6</v>
      </c>
      <c r="D126" s="182"/>
      <c r="E126" s="1"/>
      <c r="F126" s="1"/>
      <c r="G126" s="1"/>
    </row>
    <row r="127" spans="1:7" s="156" customFormat="1" ht="12" customHeight="1" x14ac:dyDescent="0.2">
      <c r="A127" s="174" t="s">
        <v>177</v>
      </c>
      <c r="B127" s="143">
        <f>C127*1.9</f>
        <v>15.959999999999999</v>
      </c>
      <c r="C127" s="111">
        <v>8.4</v>
      </c>
      <c r="D127" s="182"/>
    </row>
    <row r="128" spans="1:7" customFormat="1" ht="12" customHeight="1" x14ac:dyDescent="0.25">
      <c r="A128" s="110" t="s">
        <v>178</v>
      </c>
      <c r="B128" s="111">
        <f t="shared" ref="B128:B133" si="9">C128</f>
        <v>5</v>
      </c>
      <c r="C128" s="111">
        <v>5</v>
      </c>
      <c r="D128" s="182"/>
      <c r="E128" s="1"/>
      <c r="F128" s="1"/>
      <c r="G128" s="1"/>
    </row>
    <row r="129" spans="1:4" s="1" customFormat="1" ht="12" customHeight="1" x14ac:dyDescent="0.25">
      <c r="A129" s="110" t="s">
        <v>145</v>
      </c>
      <c r="B129" s="111">
        <f t="shared" si="9"/>
        <v>0.01</v>
      </c>
      <c r="C129" s="111">
        <v>0.01</v>
      </c>
      <c r="D129" s="182"/>
    </row>
    <row r="130" spans="1:4" ht="12" customHeight="1" x14ac:dyDescent="0.25">
      <c r="A130" s="105" t="s">
        <v>126</v>
      </c>
      <c r="B130" s="111">
        <f t="shared" si="9"/>
        <v>1.5</v>
      </c>
      <c r="C130" s="111">
        <v>1.5</v>
      </c>
      <c r="D130" s="182"/>
    </row>
    <row r="131" spans="1:4" ht="12" customHeight="1" x14ac:dyDescent="0.25">
      <c r="A131" s="110" t="s">
        <v>146</v>
      </c>
      <c r="B131" s="111">
        <f t="shared" si="9"/>
        <v>225</v>
      </c>
      <c r="C131" s="111">
        <v>225</v>
      </c>
      <c r="D131" s="182"/>
    </row>
    <row r="132" spans="1:4" ht="12" customHeight="1" x14ac:dyDescent="0.25">
      <c r="A132" s="110" t="s">
        <v>147</v>
      </c>
      <c r="B132" s="111">
        <f t="shared" si="9"/>
        <v>5</v>
      </c>
      <c r="C132" s="111">
        <v>5</v>
      </c>
      <c r="D132" s="182"/>
    </row>
    <row r="133" spans="1:4" s="96" customFormat="1" ht="12" customHeight="1" x14ac:dyDescent="0.2">
      <c r="A133" s="110" t="s">
        <v>144</v>
      </c>
      <c r="B133" s="111">
        <f t="shared" si="9"/>
        <v>1.5</v>
      </c>
      <c r="C133" s="111">
        <v>1.5</v>
      </c>
      <c r="D133" s="182"/>
    </row>
    <row r="134" spans="1:4" s="96" customFormat="1" ht="12" customHeight="1" x14ac:dyDescent="0.2">
      <c r="A134" s="196" t="s">
        <v>179</v>
      </c>
      <c r="B134" s="183"/>
      <c r="C134" s="183"/>
      <c r="D134" s="179">
        <v>70</v>
      </c>
    </row>
    <row r="135" spans="1:4" ht="12" customHeight="1" x14ac:dyDescent="0.25">
      <c r="A135" s="343" t="s">
        <v>236</v>
      </c>
      <c r="B135" s="347">
        <f>C135*1.6</f>
        <v>134.4</v>
      </c>
      <c r="C135" s="347">
        <f>D134*1.2</f>
        <v>84</v>
      </c>
      <c r="D135" s="351"/>
    </row>
    <row r="136" spans="1:4" s="96" customFormat="1" ht="12" customHeight="1" x14ac:dyDescent="0.2">
      <c r="A136" s="117" t="s">
        <v>125</v>
      </c>
      <c r="B136" s="106">
        <f t="shared" ref="B136:B139" si="10">C136</f>
        <v>10</v>
      </c>
      <c r="C136" s="106">
        <v>10</v>
      </c>
      <c r="D136" s="152"/>
    </row>
    <row r="137" spans="1:4" s="96" customFormat="1" ht="12" customHeight="1" x14ac:dyDescent="0.2">
      <c r="A137" s="104" t="s">
        <v>126</v>
      </c>
      <c r="B137" s="106">
        <f t="shared" si="10"/>
        <v>1</v>
      </c>
      <c r="C137" s="106">
        <v>1</v>
      </c>
      <c r="D137" s="152"/>
    </row>
    <row r="138" spans="1:4" s="197" customFormat="1" ht="12" customHeight="1" x14ac:dyDescent="0.2">
      <c r="A138" s="110" t="s">
        <v>144</v>
      </c>
      <c r="B138" s="106">
        <f t="shared" si="10"/>
        <v>2</v>
      </c>
      <c r="C138" s="106">
        <v>2</v>
      </c>
      <c r="D138" s="152"/>
    </row>
    <row r="139" spans="1:4" ht="12" customHeight="1" x14ac:dyDescent="0.25">
      <c r="A139" s="110" t="s">
        <v>147</v>
      </c>
      <c r="B139" s="111">
        <f t="shared" si="10"/>
        <v>10</v>
      </c>
      <c r="C139" s="111">
        <v>10</v>
      </c>
      <c r="D139" s="182"/>
    </row>
    <row r="140" spans="1:4" s="129" customFormat="1" ht="12" customHeight="1" x14ac:dyDescent="0.2">
      <c r="A140" s="198" t="s">
        <v>180</v>
      </c>
      <c r="B140" s="190"/>
      <c r="C140" s="190"/>
      <c r="D140" s="176">
        <v>130</v>
      </c>
    </row>
    <row r="141" spans="1:4" ht="12" customHeight="1" x14ac:dyDescent="0.25">
      <c r="A141" s="124" t="s">
        <v>142</v>
      </c>
      <c r="B141" s="94">
        <f>C141*1.43</f>
        <v>177.32</v>
      </c>
      <c r="C141" s="143">
        <v>124</v>
      </c>
      <c r="D141" s="175"/>
    </row>
    <row r="142" spans="1:4" ht="12" customHeight="1" x14ac:dyDescent="0.25">
      <c r="A142" s="105" t="s">
        <v>126</v>
      </c>
      <c r="B142" s="143">
        <f>C142</f>
        <v>1.5</v>
      </c>
      <c r="C142" s="143">
        <v>1.5</v>
      </c>
      <c r="D142" s="175"/>
    </row>
    <row r="143" spans="1:4" ht="12" customHeight="1" x14ac:dyDescent="0.25">
      <c r="A143" s="117" t="s">
        <v>127</v>
      </c>
      <c r="B143" s="101">
        <f>C143*1.05</f>
        <v>14.700000000000001</v>
      </c>
      <c r="C143" s="101">
        <v>14</v>
      </c>
      <c r="D143" s="175"/>
    </row>
    <row r="144" spans="1:4" ht="12" customHeight="1" x14ac:dyDescent="0.25">
      <c r="A144" s="104" t="s">
        <v>129</v>
      </c>
      <c r="B144" s="101">
        <f>C144</f>
        <v>4</v>
      </c>
      <c r="C144" s="101">
        <v>4</v>
      </c>
      <c r="D144" s="175"/>
    </row>
    <row r="145" spans="1:7" ht="12" customHeight="1" x14ac:dyDescent="0.25">
      <c r="A145" s="110"/>
      <c r="B145" s="111"/>
      <c r="C145" s="111"/>
      <c r="D145" s="182"/>
    </row>
    <row r="146" spans="1:7" s="96" customFormat="1" ht="12" customHeight="1" x14ac:dyDescent="0.2">
      <c r="A146" s="199" t="s">
        <v>181</v>
      </c>
      <c r="B146" s="199"/>
      <c r="C146" s="199"/>
      <c r="D146" s="159">
        <v>180</v>
      </c>
    </row>
    <row r="147" spans="1:7" ht="12" customHeight="1" x14ac:dyDescent="0.25">
      <c r="A147" s="117" t="s">
        <v>133</v>
      </c>
      <c r="B147" s="200">
        <f t="shared" ref="B147:B155" si="11">C147</f>
        <v>18</v>
      </c>
      <c r="C147" s="200">
        <v>18</v>
      </c>
      <c r="D147" s="201"/>
    </row>
    <row r="148" spans="1:7" ht="12" customHeight="1" x14ac:dyDescent="0.25">
      <c r="A148" s="104" t="s">
        <v>134</v>
      </c>
      <c r="B148" s="118">
        <f t="shared" si="11"/>
        <v>0.05</v>
      </c>
      <c r="C148" s="118">
        <v>0.05</v>
      </c>
      <c r="D148" s="119"/>
    </row>
    <row r="149" spans="1:7" ht="12" customHeight="1" x14ac:dyDescent="0.25">
      <c r="A149" s="177" t="s">
        <v>146</v>
      </c>
      <c r="B149" s="188">
        <f t="shared" si="11"/>
        <v>190</v>
      </c>
      <c r="C149" s="188">
        <v>190</v>
      </c>
      <c r="D149" s="189"/>
    </row>
    <row r="150" spans="1:7" ht="12" customHeight="1" x14ac:dyDescent="0.25">
      <c r="A150" s="202" t="s">
        <v>128</v>
      </c>
      <c r="B150" s="103">
        <f t="shared" si="11"/>
        <v>10</v>
      </c>
      <c r="C150" s="103">
        <v>10</v>
      </c>
      <c r="D150" s="203"/>
    </row>
    <row r="151" spans="1:7" ht="12" customHeight="1" x14ac:dyDescent="0.25">
      <c r="A151" s="157" t="s">
        <v>243</v>
      </c>
      <c r="B151" s="158"/>
      <c r="C151" s="158"/>
      <c r="D151" s="159">
        <v>25</v>
      </c>
    </row>
    <row r="152" spans="1:7" ht="12" customHeight="1" x14ac:dyDescent="0.25">
      <c r="A152" s="157" t="s">
        <v>244</v>
      </c>
      <c r="B152" s="158"/>
      <c r="C152" s="158"/>
      <c r="D152" s="159">
        <v>20</v>
      </c>
    </row>
    <row r="153" spans="1:7" s="89" customFormat="1" ht="15" customHeight="1" x14ac:dyDescent="0.2">
      <c r="A153" s="379" t="s">
        <v>43</v>
      </c>
      <c r="B153" s="380"/>
      <c r="C153" s="380"/>
      <c r="D153" s="381"/>
      <c r="E153" s="90"/>
      <c r="F153" s="90"/>
      <c r="G153" s="90"/>
    </row>
    <row r="154" spans="1:7" s="96" customFormat="1" ht="12" customHeight="1" x14ac:dyDescent="0.2">
      <c r="A154" s="392" t="s">
        <v>182</v>
      </c>
      <c r="B154" s="393"/>
      <c r="C154" s="204"/>
      <c r="D154" s="176">
        <v>60</v>
      </c>
    </row>
    <row r="155" spans="1:7" ht="12" customHeight="1" x14ac:dyDescent="0.25">
      <c r="A155" s="110" t="s">
        <v>183</v>
      </c>
      <c r="B155" s="94">
        <f t="shared" si="11"/>
        <v>60</v>
      </c>
      <c r="C155" s="94">
        <v>60</v>
      </c>
      <c r="D155" s="123"/>
    </row>
    <row r="156" spans="1:7" ht="12" customHeight="1" x14ac:dyDescent="0.25">
      <c r="A156" s="349" t="s">
        <v>184</v>
      </c>
      <c r="B156" s="336">
        <f>C156</f>
        <v>10</v>
      </c>
      <c r="C156" s="342">
        <v>10</v>
      </c>
      <c r="D156" s="350"/>
    </row>
    <row r="157" spans="1:7" ht="12" customHeight="1" x14ac:dyDescent="0.25">
      <c r="A157" s="138" t="s">
        <v>168</v>
      </c>
      <c r="B157" s="94">
        <f>C157</f>
        <v>0.7</v>
      </c>
      <c r="C157" s="143">
        <v>0.7</v>
      </c>
      <c r="D157" s="123"/>
    </row>
    <row r="158" spans="1:7" ht="12" customHeight="1" x14ac:dyDescent="0.25">
      <c r="A158" s="147" t="s">
        <v>155</v>
      </c>
      <c r="B158" s="103">
        <f>C158</f>
        <v>0.8</v>
      </c>
      <c r="C158" s="103">
        <v>0.8</v>
      </c>
      <c r="D158" s="123"/>
    </row>
    <row r="159" spans="1:7" s="197" customFormat="1" ht="12" customHeight="1" x14ac:dyDescent="0.2">
      <c r="A159" s="205" t="s">
        <v>149</v>
      </c>
      <c r="B159" s="130"/>
      <c r="C159" s="130">
        <f>SUM(C155:C157)</f>
        <v>70.7</v>
      </c>
      <c r="D159" s="123"/>
    </row>
    <row r="160" spans="1:7" ht="12" customHeight="1" x14ac:dyDescent="0.25">
      <c r="A160" s="110" t="s">
        <v>144</v>
      </c>
      <c r="B160" s="94">
        <f t="shared" ref="B160:B165" si="12">C160</f>
        <v>0.6</v>
      </c>
      <c r="C160" s="94">
        <v>0.6</v>
      </c>
      <c r="D160" s="123"/>
    </row>
    <row r="161" spans="1:12" s="1" customFormat="1" ht="12" customHeight="1" x14ac:dyDescent="0.25">
      <c r="A161" s="138" t="s">
        <v>163</v>
      </c>
      <c r="B161" s="148">
        <f t="shared" si="12"/>
        <v>0.6</v>
      </c>
      <c r="C161" s="148">
        <v>0.6</v>
      </c>
      <c r="D161" s="189"/>
    </row>
    <row r="162" spans="1:12" ht="12" customHeight="1" x14ac:dyDescent="0.25">
      <c r="A162" s="206" t="s">
        <v>185</v>
      </c>
      <c r="B162" s="206"/>
      <c r="C162" s="206"/>
      <c r="D162" s="137">
        <v>180</v>
      </c>
    </row>
    <row r="163" spans="1:12" s="207" customFormat="1" ht="12" customHeight="1" x14ac:dyDescent="0.2">
      <c r="A163" s="110" t="s">
        <v>166</v>
      </c>
      <c r="B163" s="208">
        <f t="shared" si="12"/>
        <v>0.4</v>
      </c>
      <c r="C163" s="208">
        <v>0.4</v>
      </c>
      <c r="D163" s="154"/>
    </row>
    <row r="164" spans="1:12" s="134" customFormat="1" ht="12" customHeight="1" x14ac:dyDescent="0.2">
      <c r="A164" s="104" t="s">
        <v>125</v>
      </c>
      <c r="B164" s="208">
        <f t="shared" si="12"/>
        <v>190</v>
      </c>
      <c r="C164" s="208">
        <v>190</v>
      </c>
      <c r="D164" s="154"/>
    </row>
    <row r="165" spans="1:12" ht="12" customHeight="1" x14ac:dyDescent="0.25">
      <c r="A165" s="104" t="s">
        <v>128</v>
      </c>
      <c r="B165" s="103">
        <f t="shared" si="12"/>
        <v>9</v>
      </c>
      <c r="C165" s="103">
        <v>9</v>
      </c>
      <c r="D165" s="154"/>
    </row>
    <row r="166" spans="1:12" s="89" customFormat="1" ht="15" customHeight="1" x14ac:dyDescent="0.2">
      <c r="A166" s="382" t="s">
        <v>167</v>
      </c>
      <c r="B166" s="383"/>
      <c r="C166" s="383"/>
      <c r="D166" s="384"/>
      <c r="E166" s="90"/>
      <c r="F166" s="90"/>
      <c r="G166" s="90"/>
    </row>
    <row r="168" spans="1:12" x14ac:dyDescent="0.25">
      <c r="D168" s="352"/>
    </row>
    <row r="170" spans="1:12" x14ac:dyDescent="0.25">
      <c r="D170" s="211"/>
    </row>
    <row r="174" spans="1:12" x14ac:dyDescent="0.25">
      <c r="L174" s="53" t="s">
        <v>188</v>
      </c>
    </row>
  </sheetData>
  <autoFilter ref="A1:A183"/>
  <mergeCells count="21">
    <mergeCell ref="A166:D166"/>
    <mergeCell ref="A96:D96"/>
    <mergeCell ref="A114:D114"/>
    <mergeCell ref="A117:D117"/>
    <mergeCell ref="A153:D153"/>
    <mergeCell ref="A154:B154"/>
    <mergeCell ref="A93:D93"/>
    <mergeCell ref="A94:A95"/>
    <mergeCell ref="B94:B95"/>
    <mergeCell ref="C94:C95"/>
    <mergeCell ref="D94:D95"/>
    <mergeCell ref="A5:D5"/>
    <mergeCell ref="A22:D22"/>
    <mergeCell ref="A28:D28"/>
    <mergeCell ref="A74:D74"/>
    <mergeCell ref="A92:D92"/>
    <mergeCell ref="A2:D2"/>
    <mergeCell ref="A3:A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  <pageSetUpPr fitToPage="1"/>
  </sheetPr>
  <dimension ref="A1:AY39"/>
  <sheetViews>
    <sheetView zoomScale="80" zoomScaleNormal="80" workbookViewId="0">
      <selection activeCell="AB19" sqref="AB19"/>
    </sheetView>
  </sheetViews>
  <sheetFormatPr defaultRowHeight="15" x14ac:dyDescent="0.25"/>
  <cols>
    <col min="1" max="1" width="33.7109375" customWidth="1"/>
    <col min="2" max="2" width="9.140625" style="54" customWidth="1"/>
    <col min="3" max="3" width="9" style="1" customWidth="1"/>
    <col min="4" max="4" width="9" customWidth="1"/>
    <col min="5" max="5" width="9" style="1" customWidth="1"/>
    <col min="6" max="9" width="7.7109375" customWidth="1"/>
    <col min="10" max="10" width="8" customWidth="1"/>
    <col min="11" max="11" width="8" style="1" customWidth="1"/>
    <col min="12" max="12" width="7.28515625" customWidth="1"/>
    <col min="13" max="13" width="7.5703125" customWidth="1"/>
    <col min="14" max="14" width="6.7109375" customWidth="1"/>
    <col min="15" max="15" width="7.140625" customWidth="1"/>
    <col min="16" max="17" width="7.140625" style="1" customWidth="1"/>
    <col min="18" max="18" width="8.42578125" customWidth="1"/>
    <col min="19" max="19" width="7.140625" customWidth="1"/>
    <col min="20" max="21" width="8.42578125" customWidth="1"/>
    <col min="22" max="22" width="7.42578125" customWidth="1"/>
    <col min="23" max="23" width="8" customWidth="1"/>
    <col min="24" max="24" width="9" customWidth="1"/>
    <col min="25" max="25" width="7.42578125" customWidth="1"/>
    <col min="26" max="26" width="7.28515625" style="1" customWidth="1"/>
    <col min="27" max="27" width="8.28515625" customWidth="1"/>
    <col min="28" max="28" width="8.28515625" style="1" customWidth="1"/>
    <col min="29" max="29" width="7.7109375" customWidth="1"/>
    <col min="30" max="30" width="8" customWidth="1"/>
    <col min="31" max="33" width="8" style="1" customWidth="1"/>
    <col min="34" max="34" width="8" customWidth="1"/>
    <col min="35" max="37" width="8" style="1" customWidth="1"/>
  </cols>
  <sheetData>
    <row r="1" spans="1:51" s="212" customFormat="1" ht="15.75" x14ac:dyDescent="0.25">
      <c r="A1" s="395" t="s">
        <v>189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</row>
    <row r="2" spans="1:51" s="212" customFormat="1" ht="80.25" customHeight="1" x14ac:dyDescent="0.25">
      <c r="A2" s="213" t="s">
        <v>190</v>
      </c>
      <c r="B2" s="214" t="s">
        <v>191</v>
      </c>
      <c r="C2" s="215" t="str">
        <f>Меню!A7</f>
        <v>батон Молочный</v>
      </c>
      <c r="D2" s="216" t="str">
        <f>Меню!A73</f>
        <v>Хлеб "Свежий" пшеничный</v>
      </c>
      <c r="E2" s="216" t="str">
        <f>Меню!A12</f>
        <v>вода питьевая</v>
      </c>
      <c r="F2" s="216">
        <f>Меню!A8</f>
        <v>0</v>
      </c>
      <c r="G2" s="216" t="str">
        <f>Меню!A11</f>
        <v>крупа пшеничная</v>
      </c>
      <c r="H2" s="216" t="str">
        <f>Меню!A13</f>
        <v>соль йодированная</v>
      </c>
      <c r="I2" s="216" t="str">
        <f>Меню!A14</f>
        <v>молоко питьевое 2,5% жирности</v>
      </c>
      <c r="J2" s="216" t="str">
        <f>Меню!A15</f>
        <v>сахар песок</v>
      </c>
      <c r="K2" s="216" t="str">
        <f>Меню!A89</f>
        <v>чай чёрный</v>
      </c>
      <c r="L2" s="216" t="str">
        <f>Меню!A16</f>
        <v>масло сливочное 72,5%</v>
      </c>
      <c r="M2" s="216" t="str">
        <f>Меню!A18</f>
        <v>кофейный напиток</v>
      </c>
      <c r="N2" s="216" t="str">
        <f>Меню!A24</f>
        <v>изюм светлый</v>
      </c>
      <c r="O2" s="216" t="str">
        <f>Меню!A26</f>
        <v>аскорбиновая кислота</v>
      </c>
      <c r="P2" s="216" t="str">
        <f>Меню!A43</f>
        <v>сметана 15% жирности</v>
      </c>
      <c r="Q2" s="216" t="str">
        <f>Меню!A31</f>
        <v>зеленый горошек консервированный</v>
      </c>
      <c r="R2" s="216" t="str">
        <f>Меню!A36</f>
        <v>морковь</v>
      </c>
      <c r="S2" s="216" t="str">
        <f>Меню!A39</f>
        <v>масло растительное</v>
      </c>
      <c r="T2" s="216" t="str">
        <f>Меню!A33</f>
        <v xml:space="preserve">курица-тушка </v>
      </c>
      <c r="U2" s="216" t="str">
        <f>Меню!A35</f>
        <v>макаронные изделия</v>
      </c>
      <c r="V2" s="216" t="str">
        <f>Меню!A37</f>
        <v>картофель</v>
      </c>
      <c r="W2" s="216" t="str">
        <f>Меню!A38</f>
        <v>лук репчатый</v>
      </c>
      <c r="X2" s="216" t="str">
        <f>Меню!A40</f>
        <v>лавровый лист</v>
      </c>
      <c r="Y2" s="216" t="str">
        <f>Меню!A45</f>
        <v>котлета столовая п/ф 80 гр</v>
      </c>
      <c r="Z2" s="216" t="str">
        <f>Меню!A12</f>
        <v>вода питьевая</v>
      </c>
      <c r="AA2" s="216" t="str">
        <f>Меню!A61</f>
        <v>капуста б/к</v>
      </c>
      <c r="AB2" s="216" t="str">
        <f>Меню!A63</f>
        <v>томатная паста</v>
      </c>
      <c r="AC2" s="216" t="str">
        <f>Меню!A69</f>
        <v>смесь ягодно-яблочная</v>
      </c>
      <c r="AD2" s="216" t="str">
        <f>Меню!A72</f>
        <v xml:space="preserve">Хлеб "Николаевский" ржаной </v>
      </c>
      <c r="AE2" s="216" t="str">
        <f>Меню!A77</f>
        <v>крупа манная</v>
      </c>
      <c r="AF2" s="216" t="str">
        <f>Меню!A80</f>
        <v>сода пищевая</v>
      </c>
      <c r="AG2" s="216" t="str">
        <f>Меню!A81</f>
        <v>ванилин</v>
      </c>
      <c r="AH2" s="217" t="str">
        <f>Меню!A76</f>
        <v>кефир 2,5%</v>
      </c>
      <c r="AI2" s="217" t="str">
        <f>Меню!A82</f>
        <v>мука пшеничная в/с</v>
      </c>
      <c r="AJ2" s="217" t="str">
        <f>Меню!A85</f>
        <v>сахарная пудра</v>
      </c>
      <c r="AK2" s="218" t="str">
        <f>Меню!A83</f>
        <v>яйцо куриное</v>
      </c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</row>
    <row r="3" spans="1:51" s="219" customFormat="1" ht="14.25" customHeight="1" x14ac:dyDescent="0.3">
      <c r="A3" s="220" t="s">
        <v>40</v>
      </c>
      <c r="B3" s="221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3"/>
      <c r="AI3" s="223"/>
      <c r="AJ3" s="223"/>
      <c r="AK3" s="223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</row>
    <row r="4" spans="1:51" s="212" customFormat="1" ht="14.1" customHeight="1" x14ac:dyDescent="0.25">
      <c r="A4" s="225" t="str">
        <f>Меню!A6</f>
        <v>Бутерброд с маслом</v>
      </c>
      <c r="B4" s="226" t="str">
        <f>Меню!D6</f>
        <v>20/6</v>
      </c>
      <c r="C4" s="227">
        <f>Меню!B7</f>
        <v>20</v>
      </c>
      <c r="D4" s="227"/>
      <c r="E4" s="227"/>
      <c r="F4" s="227">
        <f>Меню!B8</f>
        <v>0</v>
      </c>
      <c r="G4" s="227"/>
      <c r="H4" s="227"/>
      <c r="I4" s="227"/>
      <c r="J4" s="227"/>
      <c r="K4" s="227"/>
      <c r="L4" s="227">
        <f>Меню!B9</f>
        <v>6</v>
      </c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9"/>
      <c r="AI4" s="229"/>
      <c r="AJ4" s="229"/>
      <c r="AK4" s="229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</row>
    <row r="5" spans="1:51" s="212" customFormat="1" ht="14.1" customHeight="1" x14ac:dyDescent="0.25">
      <c r="A5" s="172" t="str">
        <f>Меню!A10</f>
        <v>Каша жидкая молочная пшеничная</v>
      </c>
      <c r="B5" s="226" t="str">
        <f>Меню!D10</f>
        <v>200</v>
      </c>
      <c r="C5" s="227"/>
      <c r="D5" s="227"/>
      <c r="E5" s="227">
        <f>Меню!B12</f>
        <v>66</v>
      </c>
      <c r="F5" s="227"/>
      <c r="G5" s="227">
        <f>Меню!B11</f>
        <v>25</v>
      </c>
      <c r="H5" s="227">
        <f>Меню!B13</f>
        <v>0.9</v>
      </c>
      <c r="I5" s="227">
        <f>Меню!B14</f>
        <v>110</v>
      </c>
      <c r="J5" s="227">
        <f>Меню!B15</f>
        <v>4</v>
      </c>
      <c r="K5" s="227"/>
      <c r="L5" s="227">
        <f>Меню!B16</f>
        <v>2</v>
      </c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8"/>
      <c r="X5" s="228"/>
      <c r="Y5" s="228"/>
      <c r="Z5" s="346"/>
      <c r="AA5" s="228"/>
      <c r="AB5" s="228"/>
      <c r="AC5" s="228"/>
      <c r="AD5" s="227"/>
      <c r="AE5" s="227"/>
      <c r="AF5" s="227"/>
      <c r="AG5" s="227"/>
      <c r="AH5" s="229"/>
      <c r="AI5" s="229"/>
      <c r="AJ5" s="229"/>
      <c r="AK5" s="229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</row>
    <row r="6" spans="1:51" s="212" customFormat="1" ht="14.1" customHeight="1" x14ac:dyDescent="0.25">
      <c r="A6" s="230" t="str">
        <f>Меню!A17</f>
        <v>Кофейный напиток</v>
      </c>
      <c r="B6" s="231" t="str">
        <f>Меню!D17</f>
        <v>180</v>
      </c>
      <c r="C6" s="227"/>
      <c r="D6" s="227"/>
      <c r="E6" s="227">
        <f>Меню!B20</f>
        <v>110</v>
      </c>
      <c r="F6" s="227"/>
      <c r="G6" s="227"/>
      <c r="H6" s="227"/>
      <c r="I6" s="227">
        <f>Меню!B21</f>
        <v>80</v>
      </c>
      <c r="J6" s="227">
        <f>Меню!B19</f>
        <v>10</v>
      </c>
      <c r="K6" s="227"/>
      <c r="L6" s="227"/>
      <c r="M6" s="227">
        <f>Меню!B18</f>
        <v>1.5</v>
      </c>
      <c r="N6" s="227"/>
      <c r="O6" s="227"/>
      <c r="P6" s="227"/>
      <c r="Q6" s="227"/>
      <c r="R6" s="227"/>
      <c r="S6" s="227"/>
      <c r="T6" s="227"/>
      <c r="U6" s="232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9"/>
      <c r="AI6" s="229"/>
      <c r="AJ6" s="229"/>
      <c r="AK6" s="229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</row>
    <row r="7" spans="1:51" s="212" customFormat="1" ht="14.1" customHeight="1" x14ac:dyDescent="0.25">
      <c r="A7" s="233" t="s">
        <v>192</v>
      </c>
      <c r="B7" s="234"/>
      <c r="C7" s="235">
        <f>SUM(C4:C6)</f>
        <v>20</v>
      </c>
      <c r="D7" s="235">
        <f>SUM(D4:D6)</f>
        <v>0</v>
      </c>
      <c r="E7" s="235">
        <f>SUM(E4:E6)</f>
        <v>176</v>
      </c>
      <c r="F7" s="235">
        <f t="shared" ref="F7:AK7" si="0">SUM(F4:F6)</f>
        <v>0</v>
      </c>
      <c r="G7" s="235">
        <f t="shared" si="0"/>
        <v>25</v>
      </c>
      <c r="H7" s="235">
        <f t="shared" si="0"/>
        <v>0.9</v>
      </c>
      <c r="I7" s="235">
        <f t="shared" si="0"/>
        <v>190</v>
      </c>
      <c r="J7" s="235">
        <f t="shared" si="0"/>
        <v>14</v>
      </c>
      <c r="K7" s="235">
        <f t="shared" si="0"/>
        <v>0</v>
      </c>
      <c r="L7" s="235">
        <f t="shared" si="0"/>
        <v>8</v>
      </c>
      <c r="M7" s="235">
        <f t="shared" si="0"/>
        <v>1.5</v>
      </c>
      <c r="N7" s="235">
        <f t="shared" si="0"/>
        <v>0</v>
      </c>
      <c r="O7" s="235">
        <f t="shared" si="0"/>
        <v>0</v>
      </c>
      <c r="P7" s="235">
        <f t="shared" si="0"/>
        <v>0</v>
      </c>
      <c r="Q7" s="235">
        <f t="shared" si="0"/>
        <v>0</v>
      </c>
      <c r="R7" s="235">
        <f t="shared" si="0"/>
        <v>0</v>
      </c>
      <c r="S7" s="235">
        <f t="shared" si="0"/>
        <v>0</v>
      </c>
      <c r="T7" s="235">
        <f t="shared" si="0"/>
        <v>0</v>
      </c>
      <c r="U7" s="235">
        <f t="shared" si="0"/>
        <v>0</v>
      </c>
      <c r="V7" s="235">
        <f t="shared" si="0"/>
        <v>0</v>
      </c>
      <c r="W7" s="235">
        <f t="shared" si="0"/>
        <v>0</v>
      </c>
      <c r="X7" s="235">
        <f t="shared" si="0"/>
        <v>0</v>
      </c>
      <c r="Y7" s="235">
        <f t="shared" si="0"/>
        <v>0</v>
      </c>
      <c r="Z7" s="235">
        <f t="shared" si="0"/>
        <v>0</v>
      </c>
      <c r="AA7" s="235">
        <f t="shared" si="0"/>
        <v>0</v>
      </c>
      <c r="AB7" s="235">
        <f>SUM(AB4:AB6)</f>
        <v>0</v>
      </c>
      <c r="AC7" s="235">
        <f t="shared" si="0"/>
        <v>0</v>
      </c>
      <c r="AD7" s="235">
        <f t="shared" si="0"/>
        <v>0</v>
      </c>
      <c r="AE7" s="235">
        <f t="shared" si="0"/>
        <v>0</v>
      </c>
      <c r="AF7" s="235">
        <f t="shared" si="0"/>
        <v>0</v>
      </c>
      <c r="AG7" s="235">
        <f t="shared" si="0"/>
        <v>0</v>
      </c>
      <c r="AH7" s="235">
        <f t="shared" si="0"/>
        <v>0</v>
      </c>
      <c r="AI7" s="235">
        <f t="shared" si="0"/>
        <v>0</v>
      </c>
      <c r="AJ7" s="235">
        <f t="shared" si="0"/>
        <v>0</v>
      </c>
      <c r="AK7" s="235">
        <f t="shared" si="0"/>
        <v>0</v>
      </c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</row>
    <row r="8" spans="1:51" s="212" customFormat="1" ht="14.1" customHeight="1" x14ac:dyDescent="0.25">
      <c r="A8" s="236" t="s">
        <v>193</v>
      </c>
      <c r="B8" s="237">
        <v>0</v>
      </c>
      <c r="C8" s="238">
        <f>B8</f>
        <v>0</v>
      </c>
      <c r="D8" s="238">
        <f>B8</f>
        <v>0</v>
      </c>
      <c r="E8" s="238">
        <f>C8</f>
        <v>0</v>
      </c>
      <c r="F8" s="238">
        <f>D8</f>
        <v>0</v>
      </c>
      <c r="G8" s="238">
        <f>F8</f>
        <v>0</v>
      </c>
      <c r="H8" s="238">
        <f>G8</f>
        <v>0</v>
      </c>
      <c r="I8" s="238">
        <f t="shared" ref="I8:AK8" si="1">H8</f>
        <v>0</v>
      </c>
      <c r="J8" s="238">
        <f t="shared" si="1"/>
        <v>0</v>
      </c>
      <c r="K8" s="238">
        <f>J8</f>
        <v>0</v>
      </c>
      <c r="L8" s="238">
        <f>K8</f>
        <v>0</v>
      </c>
      <c r="M8" s="238">
        <f t="shared" si="1"/>
        <v>0</v>
      </c>
      <c r="N8" s="238">
        <f t="shared" si="1"/>
        <v>0</v>
      </c>
      <c r="O8" s="238">
        <f t="shared" si="1"/>
        <v>0</v>
      </c>
      <c r="P8" s="238">
        <f t="shared" si="1"/>
        <v>0</v>
      </c>
      <c r="Q8" s="238">
        <f t="shared" si="1"/>
        <v>0</v>
      </c>
      <c r="R8" s="238">
        <f>P8</f>
        <v>0</v>
      </c>
      <c r="S8" s="238">
        <f t="shared" si="1"/>
        <v>0</v>
      </c>
      <c r="T8" s="238">
        <f t="shared" si="1"/>
        <v>0</v>
      </c>
      <c r="U8" s="238">
        <f t="shared" si="1"/>
        <v>0</v>
      </c>
      <c r="V8" s="238">
        <f t="shared" si="1"/>
        <v>0</v>
      </c>
      <c r="W8" s="238">
        <f t="shared" si="1"/>
        <v>0</v>
      </c>
      <c r="X8" s="238">
        <f t="shared" si="1"/>
        <v>0</v>
      </c>
      <c r="Y8" s="238">
        <f t="shared" si="1"/>
        <v>0</v>
      </c>
      <c r="Z8" s="238">
        <f t="shared" si="1"/>
        <v>0</v>
      </c>
      <c r="AA8" s="238">
        <f>Y8</f>
        <v>0</v>
      </c>
      <c r="AB8" s="238">
        <f t="shared" si="1"/>
        <v>0</v>
      </c>
      <c r="AC8" s="238">
        <f>AA8</f>
        <v>0</v>
      </c>
      <c r="AD8" s="238">
        <f t="shared" si="1"/>
        <v>0</v>
      </c>
      <c r="AE8" s="238">
        <f>AD8</f>
        <v>0</v>
      </c>
      <c r="AF8" s="238">
        <f>AE8</f>
        <v>0</v>
      </c>
      <c r="AG8" s="238">
        <f>AF8</f>
        <v>0</v>
      </c>
      <c r="AH8" s="238">
        <f>AD8</f>
        <v>0</v>
      </c>
      <c r="AI8" s="238">
        <f>AE8</f>
        <v>0</v>
      </c>
      <c r="AJ8" s="238">
        <f>AH8</f>
        <v>0</v>
      </c>
      <c r="AK8" s="238">
        <f t="shared" si="1"/>
        <v>0</v>
      </c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</row>
    <row r="9" spans="1:51" s="212" customFormat="1" ht="14.1" customHeight="1" x14ac:dyDescent="0.25">
      <c r="A9" s="239" t="s">
        <v>194</v>
      </c>
      <c r="B9" s="240"/>
      <c r="C9" s="241">
        <f>C8*C7/1000</f>
        <v>0</v>
      </c>
      <c r="D9" s="241">
        <f>D8*D7/1000</f>
        <v>0</v>
      </c>
      <c r="E9" s="241">
        <f>E8*E7/1000</f>
        <v>0</v>
      </c>
      <c r="F9" s="241">
        <f t="shared" ref="F9:AJ9" si="2">F8*F7/1000</f>
        <v>0</v>
      </c>
      <c r="G9" s="241">
        <f t="shared" si="2"/>
        <v>0</v>
      </c>
      <c r="H9" s="241">
        <f t="shared" si="2"/>
        <v>0</v>
      </c>
      <c r="I9" s="241">
        <f t="shared" si="2"/>
        <v>0</v>
      </c>
      <c r="J9" s="241">
        <f t="shared" si="2"/>
        <v>0</v>
      </c>
      <c r="K9" s="241">
        <f t="shared" si="2"/>
        <v>0</v>
      </c>
      <c r="L9" s="241">
        <f t="shared" si="2"/>
        <v>0</v>
      </c>
      <c r="M9" s="241">
        <f t="shared" si="2"/>
        <v>0</v>
      </c>
      <c r="N9" s="241">
        <f t="shared" si="2"/>
        <v>0</v>
      </c>
      <c r="O9" s="241">
        <f t="shared" si="2"/>
        <v>0</v>
      </c>
      <c r="P9" s="241">
        <f t="shared" si="2"/>
        <v>0</v>
      </c>
      <c r="Q9" s="241">
        <f t="shared" si="2"/>
        <v>0</v>
      </c>
      <c r="R9" s="241">
        <f t="shared" si="2"/>
        <v>0</v>
      </c>
      <c r="S9" s="241">
        <f t="shared" si="2"/>
        <v>0</v>
      </c>
      <c r="T9" s="241">
        <f t="shared" si="2"/>
        <v>0</v>
      </c>
      <c r="U9" s="241">
        <f t="shared" si="2"/>
        <v>0</v>
      </c>
      <c r="V9" s="241">
        <f t="shared" si="2"/>
        <v>0</v>
      </c>
      <c r="W9" s="241">
        <f t="shared" si="2"/>
        <v>0</v>
      </c>
      <c r="X9" s="241">
        <f t="shared" si="2"/>
        <v>0</v>
      </c>
      <c r="Y9" s="241">
        <f t="shared" si="2"/>
        <v>0</v>
      </c>
      <c r="Z9" s="241">
        <f t="shared" si="2"/>
        <v>0</v>
      </c>
      <c r="AA9" s="241">
        <f t="shared" si="2"/>
        <v>0</v>
      </c>
      <c r="AB9" s="241">
        <f>AB8*AB7/1000</f>
        <v>0</v>
      </c>
      <c r="AC9" s="241">
        <f t="shared" si="2"/>
        <v>0</v>
      </c>
      <c r="AD9" s="241">
        <f t="shared" si="2"/>
        <v>0</v>
      </c>
      <c r="AE9" s="241">
        <f t="shared" si="2"/>
        <v>0</v>
      </c>
      <c r="AF9" s="241">
        <f t="shared" si="2"/>
        <v>0</v>
      </c>
      <c r="AG9" s="241">
        <f t="shared" si="2"/>
        <v>0</v>
      </c>
      <c r="AH9" s="241">
        <f t="shared" si="2"/>
        <v>0</v>
      </c>
      <c r="AI9" s="241">
        <f t="shared" si="2"/>
        <v>0</v>
      </c>
      <c r="AJ9" s="241">
        <f t="shared" si="2"/>
        <v>0</v>
      </c>
      <c r="AK9" s="242">
        <f>AK8*AK7/40</f>
        <v>0</v>
      </c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</row>
    <row r="10" spans="1:51" s="212" customFormat="1" ht="14.1" customHeight="1" x14ac:dyDescent="0.25">
      <c r="A10" s="243" t="s">
        <v>41</v>
      </c>
      <c r="B10" s="244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6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7"/>
      <c r="AI10" s="247"/>
      <c r="AJ10" s="247"/>
      <c r="AK10" s="247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</row>
    <row r="11" spans="1:51" s="212" customFormat="1" ht="14.1" customHeight="1" x14ac:dyDescent="0.25">
      <c r="A11" s="248" t="str">
        <f>Меню!A23</f>
        <v>Напиток из изюма + Витамин С</v>
      </c>
      <c r="B11" s="249">
        <f>Меню!D23</f>
        <v>150</v>
      </c>
      <c r="C11" s="229"/>
      <c r="D11" s="229"/>
      <c r="E11" s="227">
        <f>Меню!B27</f>
        <v>170</v>
      </c>
      <c r="F11" s="227"/>
      <c r="G11" s="227"/>
      <c r="H11" s="227"/>
      <c r="I11" s="227"/>
      <c r="J11" s="227">
        <f>Меню!B25</f>
        <v>9</v>
      </c>
      <c r="K11" s="227"/>
      <c r="L11" s="229"/>
      <c r="M11" s="229"/>
      <c r="N11" s="227">
        <f>Меню!B24</f>
        <v>15</v>
      </c>
      <c r="O11" s="227">
        <f>Меню!B26</f>
        <v>0.05</v>
      </c>
      <c r="P11" s="227"/>
      <c r="Q11" s="227"/>
      <c r="R11" s="229"/>
      <c r="S11" s="229"/>
      <c r="T11" s="229"/>
      <c r="U11" s="229"/>
      <c r="V11" s="227"/>
      <c r="W11" s="250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9"/>
      <c r="AI11" s="229"/>
      <c r="AJ11" s="229"/>
      <c r="AK11" s="229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</row>
    <row r="12" spans="1:51" s="212" customFormat="1" ht="14.1" customHeight="1" x14ac:dyDescent="0.25">
      <c r="A12" s="233" t="s">
        <v>195</v>
      </c>
      <c r="B12" s="234"/>
      <c r="C12" s="251">
        <f>C11</f>
        <v>0</v>
      </c>
      <c r="D12" s="251">
        <f>D11</f>
        <v>0</v>
      </c>
      <c r="E12" s="251">
        <f>E11</f>
        <v>170</v>
      </c>
      <c r="F12" s="251">
        <f t="shared" ref="F12:AK12" si="3">F11</f>
        <v>0</v>
      </c>
      <c r="G12" s="251">
        <f t="shared" si="3"/>
        <v>0</v>
      </c>
      <c r="H12" s="251">
        <f t="shared" si="3"/>
        <v>0</v>
      </c>
      <c r="I12" s="251">
        <f t="shared" si="3"/>
        <v>0</v>
      </c>
      <c r="J12" s="251">
        <f t="shared" si="3"/>
        <v>9</v>
      </c>
      <c r="K12" s="251">
        <f t="shared" si="3"/>
        <v>0</v>
      </c>
      <c r="L12" s="251">
        <f t="shared" si="3"/>
        <v>0</v>
      </c>
      <c r="M12" s="251">
        <f t="shared" si="3"/>
        <v>0</v>
      </c>
      <c r="N12" s="251">
        <f t="shared" si="3"/>
        <v>15</v>
      </c>
      <c r="O12" s="251">
        <f t="shared" si="3"/>
        <v>0.05</v>
      </c>
      <c r="P12" s="251">
        <f t="shared" si="3"/>
        <v>0</v>
      </c>
      <c r="Q12" s="251">
        <f t="shared" si="3"/>
        <v>0</v>
      </c>
      <c r="R12" s="251">
        <f t="shared" si="3"/>
        <v>0</v>
      </c>
      <c r="S12" s="251">
        <f t="shared" si="3"/>
        <v>0</v>
      </c>
      <c r="T12" s="251">
        <f t="shared" si="3"/>
        <v>0</v>
      </c>
      <c r="U12" s="251">
        <f t="shared" si="3"/>
        <v>0</v>
      </c>
      <c r="V12" s="251">
        <f t="shared" si="3"/>
        <v>0</v>
      </c>
      <c r="W12" s="251">
        <f t="shared" si="3"/>
        <v>0</v>
      </c>
      <c r="X12" s="251">
        <f t="shared" si="3"/>
        <v>0</v>
      </c>
      <c r="Y12" s="251">
        <f t="shared" si="3"/>
        <v>0</v>
      </c>
      <c r="Z12" s="251">
        <f t="shared" si="3"/>
        <v>0</v>
      </c>
      <c r="AA12" s="251">
        <f t="shared" si="3"/>
        <v>0</v>
      </c>
      <c r="AB12" s="251">
        <f>AB11</f>
        <v>0</v>
      </c>
      <c r="AC12" s="251">
        <f t="shared" si="3"/>
        <v>0</v>
      </c>
      <c r="AD12" s="251">
        <f t="shared" si="3"/>
        <v>0</v>
      </c>
      <c r="AE12" s="251">
        <f t="shared" si="3"/>
        <v>0</v>
      </c>
      <c r="AF12" s="251">
        <f t="shared" si="3"/>
        <v>0</v>
      </c>
      <c r="AG12" s="251">
        <f t="shared" si="3"/>
        <v>0</v>
      </c>
      <c r="AH12" s="251">
        <f t="shared" si="3"/>
        <v>0</v>
      </c>
      <c r="AI12" s="251">
        <f t="shared" si="3"/>
        <v>0</v>
      </c>
      <c r="AJ12" s="251">
        <f t="shared" si="3"/>
        <v>0</v>
      </c>
      <c r="AK12" s="251">
        <f t="shared" si="3"/>
        <v>0</v>
      </c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</row>
    <row r="13" spans="1:51" s="212" customFormat="1" ht="14.1" customHeight="1" x14ac:dyDescent="0.25">
      <c r="A13" s="236" t="s">
        <v>193</v>
      </c>
      <c r="B13" s="237">
        <v>0</v>
      </c>
      <c r="C13" s="238">
        <f>B13</f>
        <v>0</v>
      </c>
      <c r="D13" s="238">
        <f>B13</f>
        <v>0</v>
      </c>
      <c r="E13" s="238">
        <f>C13</f>
        <v>0</v>
      </c>
      <c r="F13" s="238">
        <f>D13</f>
        <v>0</v>
      </c>
      <c r="G13" s="238">
        <f>F13</f>
        <v>0</v>
      </c>
      <c r="H13" s="238">
        <f>G13</f>
        <v>0</v>
      </c>
      <c r="I13" s="238">
        <f t="shared" ref="I13:AK13" si="4">H13</f>
        <v>0</v>
      </c>
      <c r="J13" s="238">
        <f t="shared" si="4"/>
        <v>0</v>
      </c>
      <c r="K13" s="238">
        <f>J13</f>
        <v>0</v>
      </c>
      <c r="L13" s="238">
        <f>K13</f>
        <v>0</v>
      </c>
      <c r="M13" s="238">
        <f t="shared" si="4"/>
        <v>0</v>
      </c>
      <c r="N13" s="238">
        <f t="shared" si="4"/>
        <v>0</v>
      </c>
      <c r="O13" s="238">
        <f t="shared" si="4"/>
        <v>0</v>
      </c>
      <c r="P13" s="238">
        <f t="shared" si="4"/>
        <v>0</v>
      </c>
      <c r="Q13" s="238">
        <f t="shared" si="4"/>
        <v>0</v>
      </c>
      <c r="R13" s="238">
        <f>P13</f>
        <v>0</v>
      </c>
      <c r="S13" s="238">
        <f t="shared" si="4"/>
        <v>0</v>
      </c>
      <c r="T13" s="238">
        <f t="shared" si="4"/>
        <v>0</v>
      </c>
      <c r="U13" s="238">
        <f t="shared" si="4"/>
        <v>0</v>
      </c>
      <c r="V13" s="238">
        <f t="shared" si="4"/>
        <v>0</v>
      </c>
      <c r="W13" s="238">
        <f t="shared" si="4"/>
        <v>0</v>
      </c>
      <c r="X13" s="238">
        <f t="shared" si="4"/>
        <v>0</v>
      </c>
      <c r="Y13" s="238">
        <f t="shared" si="4"/>
        <v>0</v>
      </c>
      <c r="Z13" s="238">
        <f t="shared" si="4"/>
        <v>0</v>
      </c>
      <c r="AA13" s="238">
        <f>Y13</f>
        <v>0</v>
      </c>
      <c r="AB13" s="238">
        <f t="shared" si="4"/>
        <v>0</v>
      </c>
      <c r="AC13" s="238">
        <f>AA13</f>
        <v>0</v>
      </c>
      <c r="AD13" s="238">
        <f t="shared" si="4"/>
        <v>0</v>
      </c>
      <c r="AE13" s="238">
        <f>AD13</f>
        <v>0</v>
      </c>
      <c r="AF13" s="238">
        <f>AE13</f>
        <v>0</v>
      </c>
      <c r="AG13" s="238">
        <f>AF13</f>
        <v>0</v>
      </c>
      <c r="AH13" s="238">
        <f>AD13</f>
        <v>0</v>
      </c>
      <c r="AI13" s="238">
        <f>AE13</f>
        <v>0</v>
      </c>
      <c r="AJ13" s="238">
        <f>AH13</f>
        <v>0</v>
      </c>
      <c r="AK13" s="238">
        <f t="shared" si="4"/>
        <v>0</v>
      </c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</row>
    <row r="14" spans="1:51" s="212" customFormat="1" ht="14.1" customHeight="1" x14ac:dyDescent="0.25">
      <c r="A14" s="239" t="s">
        <v>196</v>
      </c>
      <c r="B14" s="240"/>
      <c r="C14" s="252">
        <f>C13*C12/1000</f>
        <v>0</v>
      </c>
      <c r="D14" s="252">
        <f>D13*D12/1000</f>
        <v>0</v>
      </c>
      <c r="E14" s="252">
        <f>E13*E12/1000</f>
        <v>0</v>
      </c>
      <c r="F14" s="252">
        <f t="shared" ref="F14:AJ14" si="5">F13*F12/1000</f>
        <v>0</v>
      </c>
      <c r="G14" s="252">
        <f t="shared" si="5"/>
        <v>0</v>
      </c>
      <c r="H14" s="252">
        <f t="shared" si="5"/>
        <v>0</v>
      </c>
      <c r="I14" s="252">
        <f t="shared" si="5"/>
        <v>0</v>
      </c>
      <c r="J14" s="252">
        <f t="shared" si="5"/>
        <v>0</v>
      </c>
      <c r="K14" s="252">
        <f t="shared" si="5"/>
        <v>0</v>
      </c>
      <c r="L14" s="252">
        <f t="shared" si="5"/>
        <v>0</v>
      </c>
      <c r="M14" s="252">
        <f t="shared" si="5"/>
        <v>0</v>
      </c>
      <c r="N14" s="252">
        <f t="shared" si="5"/>
        <v>0</v>
      </c>
      <c r="O14" s="253">
        <f t="shared" si="5"/>
        <v>0</v>
      </c>
      <c r="P14" s="252">
        <f t="shared" si="5"/>
        <v>0</v>
      </c>
      <c r="Q14" s="252">
        <f t="shared" si="5"/>
        <v>0</v>
      </c>
      <c r="R14" s="252">
        <f t="shared" si="5"/>
        <v>0</v>
      </c>
      <c r="S14" s="252">
        <f t="shared" si="5"/>
        <v>0</v>
      </c>
      <c r="T14" s="252">
        <f t="shared" si="5"/>
        <v>0</v>
      </c>
      <c r="U14" s="252">
        <f t="shared" si="5"/>
        <v>0</v>
      </c>
      <c r="V14" s="252">
        <f t="shared" si="5"/>
        <v>0</v>
      </c>
      <c r="W14" s="252">
        <f t="shared" si="5"/>
        <v>0</v>
      </c>
      <c r="X14" s="252">
        <f t="shared" si="5"/>
        <v>0</v>
      </c>
      <c r="Y14" s="252">
        <f t="shared" si="5"/>
        <v>0</v>
      </c>
      <c r="Z14" s="252">
        <f t="shared" si="5"/>
        <v>0</v>
      </c>
      <c r="AA14" s="252">
        <f t="shared" si="5"/>
        <v>0</v>
      </c>
      <c r="AB14" s="252">
        <f>AB13*AB12/1000</f>
        <v>0</v>
      </c>
      <c r="AC14" s="252">
        <f t="shared" si="5"/>
        <v>0</v>
      </c>
      <c r="AD14" s="252">
        <f t="shared" si="5"/>
        <v>0</v>
      </c>
      <c r="AE14" s="252">
        <f t="shared" si="5"/>
        <v>0</v>
      </c>
      <c r="AF14" s="252">
        <f t="shared" si="5"/>
        <v>0</v>
      </c>
      <c r="AG14" s="252">
        <f t="shared" si="5"/>
        <v>0</v>
      </c>
      <c r="AH14" s="252">
        <f t="shared" si="5"/>
        <v>0</v>
      </c>
      <c r="AI14" s="252">
        <f t="shared" si="5"/>
        <v>0</v>
      </c>
      <c r="AJ14" s="252">
        <f t="shared" si="5"/>
        <v>0</v>
      </c>
      <c r="AK14" s="254">
        <f>AK13*AK12/40</f>
        <v>0</v>
      </c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</row>
    <row r="15" spans="1:51" s="212" customFormat="1" ht="14.1" customHeight="1" x14ac:dyDescent="0.25">
      <c r="A15" s="255" t="s">
        <v>42</v>
      </c>
      <c r="B15" s="256"/>
      <c r="C15" s="247"/>
      <c r="D15" s="247"/>
      <c r="E15" s="247"/>
      <c r="F15" s="245"/>
      <c r="G15" s="245"/>
      <c r="H15" s="245"/>
      <c r="I15" s="245"/>
      <c r="J15" s="245"/>
      <c r="K15" s="245"/>
      <c r="L15" s="247"/>
      <c r="M15" s="247"/>
      <c r="N15" s="245"/>
      <c r="O15" s="245"/>
      <c r="P15" s="245"/>
      <c r="Q15" s="245"/>
      <c r="R15" s="247"/>
      <c r="S15" s="247"/>
      <c r="T15" s="247"/>
      <c r="U15" s="247"/>
      <c r="V15" s="245"/>
      <c r="W15" s="257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7"/>
      <c r="AI15" s="247"/>
      <c r="AJ15" s="247"/>
      <c r="AK15" s="247"/>
      <c r="AL15" s="192"/>
      <c r="AM15" s="192"/>
      <c r="AN15" s="192"/>
      <c r="AO15" s="192"/>
      <c r="AP15" s="192"/>
      <c r="AQ15" s="192"/>
      <c r="AR15" s="192"/>
      <c r="AS15" s="192"/>
      <c r="AT15" s="192"/>
      <c r="AU15" s="192"/>
      <c r="AV15" s="192"/>
      <c r="AW15" s="192"/>
      <c r="AX15" s="192"/>
      <c r="AY15" s="192"/>
    </row>
    <row r="16" spans="1:51" s="212" customFormat="1" ht="14.1" customHeight="1" x14ac:dyDescent="0.25">
      <c r="A16" s="248" t="str">
        <f>Меню!A29</f>
        <v>Яйцо отварное с горошком</v>
      </c>
      <c r="B16" s="249" t="str">
        <f>Меню!D29</f>
        <v>20/20</v>
      </c>
      <c r="C16" s="229"/>
      <c r="D16" s="229"/>
      <c r="E16" s="229"/>
      <c r="F16" s="227"/>
      <c r="G16" s="227"/>
      <c r="H16" s="227"/>
      <c r="I16" s="227"/>
      <c r="J16" s="229"/>
      <c r="K16" s="227"/>
      <c r="L16" s="229"/>
      <c r="M16" s="229"/>
      <c r="N16" s="227"/>
      <c r="O16" s="229"/>
      <c r="P16" s="227"/>
      <c r="Q16" s="227">
        <f>Меню!B31</f>
        <v>30.8</v>
      </c>
      <c r="R16" s="227"/>
      <c r="S16" s="227"/>
      <c r="T16" s="229"/>
      <c r="U16" s="229"/>
      <c r="V16" s="227"/>
      <c r="W16" s="250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9"/>
      <c r="AI16" s="229"/>
      <c r="AJ16" s="229"/>
      <c r="AK16" s="227">
        <f>Меню!B30</f>
        <v>20</v>
      </c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</row>
    <row r="17" spans="1:51" s="212" customFormat="1" ht="14.1" customHeight="1" x14ac:dyDescent="0.25">
      <c r="A17" s="248" t="str">
        <f>Меню!A32</f>
        <v>Суп с макаронными изделиями, картофелем, птицей  со сметаной</v>
      </c>
      <c r="B17" s="226" t="str">
        <f>Меню!D32</f>
        <v>200/5/5</v>
      </c>
      <c r="C17" s="227"/>
      <c r="D17" s="227"/>
      <c r="E17" s="227">
        <f>Меню!B42</f>
        <v>190</v>
      </c>
      <c r="F17" s="229"/>
      <c r="G17" s="229"/>
      <c r="H17" s="227">
        <f>Меню!B41</f>
        <v>1.2</v>
      </c>
      <c r="I17" s="229"/>
      <c r="J17" s="229"/>
      <c r="K17" s="229"/>
      <c r="L17" s="227"/>
      <c r="M17" s="227"/>
      <c r="N17" s="227"/>
      <c r="O17" s="227"/>
      <c r="P17" s="227">
        <f>Меню!B43</f>
        <v>5</v>
      </c>
      <c r="Q17" s="227"/>
      <c r="R17" s="227">
        <f>Меню!B36</f>
        <v>10</v>
      </c>
      <c r="S17" s="227">
        <f>Меню!B39</f>
        <v>4</v>
      </c>
      <c r="T17" s="227">
        <f>Меню!B33</f>
        <v>12.6875</v>
      </c>
      <c r="U17" s="227">
        <f>Меню!B35</f>
        <v>7</v>
      </c>
      <c r="V17" s="227">
        <f>Меню!B37</f>
        <v>71.5</v>
      </c>
      <c r="W17" s="227">
        <f>Меню!B38</f>
        <v>9.52</v>
      </c>
      <c r="X17" s="227">
        <f>Меню!B40</f>
        <v>0.01</v>
      </c>
      <c r="Y17" s="227"/>
      <c r="Z17" s="227"/>
      <c r="AA17" s="227"/>
      <c r="AB17" s="227"/>
      <c r="AC17" s="227"/>
      <c r="AD17" s="227"/>
      <c r="AE17" s="227"/>
      <c r="AF17" s="227"/>
      <c r="AG17" s="227"/>
      <c r="AH17" s="229"/>
      <c r="AI17" s="229"/>
      <c r="AJ17" s="229"/>
      <c r="AK17" s="229"/>
      <c r="AL17" s="192"/>
      <c r="AM17" s="192"/>
      <c r="AN17" s="192"/>
      <c r="AO17" s="192"/>
      <c r="AP17" s="192"/>
      <c r="AQ17" s="192"/>
      <c r="AR17" s="192"/>
      <c r="AS17" s="192"/>
      <c r="AT17" s="192"/>
      <c r="AU17" s="192"/>
      <c r="AV17" s="192"/>
      <c r="AW17" s="192"/>
      <c r="AX17" s="192"/>
      <c r="AY17" s="192"/>
    </row>
    <row r="18" spans="1:51" s="212" customFormat="1" ht="26.25" customHeight="1" x14ac:dyDescent="0.25">
      <c r="A18" s="230" t="str">
        <f>Меню!A44</f>
        <v>Котлета столовая со сметано-томатным соусом</v>
      </c>
      <c r="B18" s="249">
        <f>Меню!D44</f>
        <v>80</v>
      </c>
      <c r="C18" s="227"/>
      <c r="D18" s="227"/>
      <c r="E18" s="227"/>
      <c r="F18" s="227"/>
      <c r="G18" s="227"/>
      <c r="H18" s="227">
        <f>Меню!B50</f>
        <v>0.2</v>
      </c>
      <c r="I18" s="227"/>
      <c r="J18" s="227"/>
      <c r="K18" s="227"/>
      <c r="L18" s="229"/>
      <c r="M18" s="229"/>
      <c r="N18" s="227"/>
      <c r="O18" s="229"/>
      <c r="P18" s="227">
        <f>Меню!B47</f>
        <v>15</v>
      </c>
      <c r="Q18" s="227"/>
      <c r="R18" s="227"/>
      <c r="S18" s="227">
        <f>Меню!B53</f>
        <v>1</v>
      </c>
      <c r="T18" s="227"/>
      <c r="U18" s="227"/>
      <c r="V18" s="227"/>
      <c r="W18" s="227"/>
      <c r="X18" s="227"/>
      <c r="Y18" s="227">
        <f>Меню!B45</f>
        <v>1</v>
      </c>
      <c r="Z18" s="227">
        <f>Меню!B49</f>
        <v>15</v>
      </c>
      <c r="AA18" s="227"/>
      <c r="AB18" s="227">
        <f>Меню!B48</f>
        <v>1</v>
      </c>
      <c r="AC18" s="227"/>
      <c r="AD18" s="227"/>
      <c r="AE18" s="227"/>
      <c r="AF18" s="227"/>
      <c r="AG18" s="227"/>
      <c r="AH18" s="227"/>
      <c r="AI18" s="227">
        <f>Меню!B51</f>
        <v>1.5</v>
      </c>
      <c r="AJ18" s="227"/>
      <c r="AK18" s="227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</row>
    <row r="19" spans="1:51" s="212" customFormat="1" ht="14.1" customHeight="1" x14ac:dyDescent="0.25">
      <c r="A19" s="230" t="str">
        <f>Меню!A55</f>
        <v>Пюре картофельное</v>
      </c>
      <c r="B19" s="231">
        <f>Меню!D55</f>
        <v>100</v>
      </c>
      <c r="C19" s="227"/>
      <c r="D19" s="227"/>
      <c r="E19" s="227"/>
      <c r="F19" s="229"/>
      <c r="G19" s="229"/>
      <c r="H19" s="227">
        <f>Меню!B58</f>
        <v>1</v>
      </c>
      <c r="I19" s="227">
        <f>Меню!B59</f>
        <v>15.75</v>
      </c>
      <c r="J19" s="229"/>
      <c r="K19" s="229"/>
      <c r="L19" s="227">
        <f>Меню!B57</f>
        <v>3</v>
      </c>
      <c r="M19" s="229"/>
      <c r="N19" s="227"/>
      <c r="O19" s="227"/>
      <c r="P19" s="227"/>
      <c r="Q19" s="227"/>
      <c r="R19" s="227"/>
      <c r="S19" s="227"/>
      <c r="T19" s="227"/>
      <c r="U19" s="229"/>
      <c r="V19" s="227">
        <f>Меню!B56</f>
        <v>122.122</v>
      </c>
      <c r="W19" s="227"/>
      <c r="X19" s="227"/>
      <c r="Y19" s="227"/>
      <c r="Z19" s="227"/>
      <c r="AA19" s="227"/>
      <c r="AB19" s="227"/>
      <c r="AC19" s="229"/>
      <c r="AD19" s="229"/>
      <c r="AE19" s="229"/>
      <c r="AF19" s="229"/>
      <c r="AG19" s="229"/>
      <c r="AH19" s="229"/>
      <c r="AI19" s="229"/>
      <c r="AJ19" s="229"/>
      <c r="AK19" s="229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</row>
    <row r="20" spans="1:51" s="212" customFormat="1" ht="14.1" customHeight="1" x14ac:dyDescent="0.25">
      <c r="A20" s="230" t="str">
        <f>Меню!A60</f>
        <v>Капуста тушеная</v>
      </c>
      <c r="B20" s="231">
        <f>Меню!D60</f>
        <v>50</v>
      </c>
      <c r="C20" s="227"/>
      <c r="D20" s="227"/>
      <c r="E20" s="227"/>
      <c r="F20" s="229"/>
      <c r="G20" s="229"/>
      <c r="H20" s="227">
        <f>Меню!B62</f>
        <v>0.25</v>
      </c>
      <c r="I20" s="227"/>
      <c r="J20" s="229"/>
      <c r="K20" s="229"/>
      <c r="L20" s="227"/>
      <c r="M20" s="229"/>
      <c r="N20" s="227"/>
      <c r="O20" s="227"/>
      <c r="P20" s="227"/>
      <c r="Q20" s="227"/>
      <c r="R20" s="227">
        <f>Меню!B64</f>
        <v>6.25</v>
      </c>
      <c r="S20" s="227">
        <f>Меню!B67</f>
        <v>1</v>
      </c>
      <c r="T20" s="227"/>
      <c r="U20" s="229"/>
      <c r="V20" s="227"/>
      <c r="W20" s="227">
        <f>Меню!B65</f>
        <v>4.76</v>
      </c>
      <c r="X20" s="227"/>
      <c r="Y20" s="227"/>
      <c r="Z20" s="227"/>
      <c r="AA20" s="227">
        <f>Меню!B61</f>
        <v>62.5</v>
      </c>
      <c r="AB20" s="227">
        <f>Меню!B63</f>
        <v>1.25</v>
      </c>
      <c r="AC20" s="229"/>
      <c r="AD20" s="229"/>
      <c r="AE20" s="229"/>
      <c r="AF20" s="229"/>
      <c r="AG20" s="229"/>
      <c r="AH20" s="229"/>
      <c r="AI20" s="227">
        <f>Меню!B66</f>
        <v>1.2</v>
      </c>
      <c r="AJ20" s="229"/>
      <c r="AK20" s="229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</row>
    <row r="21" spans="1:51" s="212" customFormat="1" ht="14.1" customHeight="1" x14ac:dyDescent="0.25">
      <c r="A21" s="248" t="str">
        <f>Меню!A68</f>
        <v>Компот из ягодно-яблочной смеси</v>
      </c>
      <c r="B21" s="249">
        <f>Меню!D68</f>
        <v>180</v>
      </c>
      <c r="C21" s="229"/>
      <c r="D21" s="229"/>
      <c r="E21" s="227">
        <f>Меню!B71</f>
        <v>190</v>
      </c>
      <c r="F21" s="229"/>
      <c r="G21" s="229"/>
      <c r="H21" s="227"/>
      <c r="I21" s="227"/>
      <c r="J21" s="227">
        <f>Меню!B70</f>
        <v>10</v>
      </c>
      <c r="K21" s="227"/>
      <c r="L21" s="227"/>
      <c r="M21" s="227"/>
      <c r="N21" s="229"/>
      <c r="O21" s="229"/>
      <c r="P21" s="229"/>
      <c r="Q21" s="229"/>
      <c r="R21" s="229"/>
      <c r="S21" s="229"/>
      <c r="T21" s="229"/>
      <c r="U21" s="227"/>
      <c r="V21" s="227"/>
      <c r="W21" s="227"/>
      <c r="X21" s="227"/>
      <c r="Y21" s="229"/>
      <c r="Z21" s="229"/>
      <c r="AA21" s="229"/>
      <c r="AB21" s="229"/>
      <c r="AC21" s="227">
        <f>Меню!B69</f>
        <v>18</v>
      </c>
      <c r="AD21" s="227"/>
      <c r="AE21" s="227"/>
      <c r="AF21" s="227"/>
      <c r="AG21" s="227"/>
      <c r="AH21" s="229"/>
      <c r="AI21" s="229"/>
      <c r="AJ21" s="229"/>
      <c r="AK21" s="229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</row>
    <row r="22" spans="1:51" s="212" customFormat="1" ht="14.1" customHeight="1" x14ac:dyDescent="0.25">
      <c r="A22" s="248" t="str">
        <f>Меню!A72</f>
        <v xml:space="preserve">Хлеб "Николаевский" ржаной </v>
      </c>
      <c r="B22" s="249">
        <f>Меню!D72</f>
        <v>25</v>
      </c>
      <c r="C22" s="229"/>
      <c r="D22" s="229"/>
      <c r="E22" s="229"/>
      <c r="F22" s="229"/>
      <c r="G22" s="229"/>
      <c r="H22" s="229"/>
      <c r="I22" s="229"/>
      <c r="J22" s="227"/>
      <c r="K22" s="227"/>
      <c r="L22" s="229"/>
      <c r="M22" s="229"/>
      <c r="N22" s="227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7">
        <f>Меню!D72</f>
        <v>25</v>
      </c>
      <c r="AE22" s="227"/>
      <c r="AF22" s="227"/>
      <c r="AG22" s="227"/>
      <c r="AH22" s="227"/>
      <c r="AI22" s="227"/>
      <c r="AJ22" s="227"/>
      <c r="AK22" s="227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</row>
    <row r="23" spans="1:51" s="212" customFormat="1" ht="14.1" customHeight="1" x14ac:dyDescent="0.25">
      <c r="A23" s="248" t="str">
        <f>Меню!A73</f>
        <v>Хлеб "Свежий" пшеничный</v>
      </c>
      <c r="B23" s="249">
        <f>Меню!D73</f>
        <v>20</v>
      </c>
      <c r="C23" s="227"/>
      <c r="D23" s="227">
        <f>Меню!D73</f>
        <v>20</v>
      </c>
      <c r="E23" s="227"/>
      <c r="F23" s="229"/>
      <c r="G23" s="229"/>
      <c r="H23" s="229"/>
      <c r="I23" s="229"/>
      <c r="J23" s="227"/>
      <c r="K23" s="227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7"/>
      <c r="AE23" s="227"/>
      <c r="AF23" s="227"/>
      <c r="AG23" s="227"/>
      <c r="AH23" s="227"/>
      <c r="AI23" s="227"/>
      <c r="AJ23" s="227"/>
      <c r="AK23" s="227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</row>
    <row r="24" spans="1:51" s="212" customFormat="1" ht="14.1" customHeight="1" x14ac:dyDescent="0.25">
      <c r="A24" s="233" t="s">
        <v>197</v>
      </c>
      <c r="B24" s="234"/>
      <c r="C24" s="258">
        <f>SUM(C16:C23)</f>
        <v>0</v>
      </c>
      <c r="D24" s="258">
        <f>SUM(D16:D23)</f>
        <v>20</v>
      </c>
      <c r="E24" s="258">
        <f>SUM(E16:E23)</f>
        <v>380</v>
      </c>
      <c r="F24" s="258">
        <f t="shared" ref="F24:AK24" si="6">SUM(F16:F23)</f>
        <v>0</v>
      </c>
      <c r="G24" s="258">
        <f t="shared" si="6"/>
        <v>0</v>
      </c>
      <c r="H24" s="258">
        <f t="shared" si="6"/>
        <v>2.65</v>
      </c>
      <c r="I24" s="258">
        <f t="shared" si="6"/>
        <v>15.75</v>
      </c>
      <c r="J24" s="258">
        <f t="shared" si="6"/>
        <v>10</v>
      </c>
      <c r="K24" s="258">
        <f t="shared" si="6"/>
        <v>0</v>
      </c>
      <c r="L24" s="258">
        <f t="shared" si="6"/>
        <v>3</v>
      </c>
      <c r="M24" s="258">
        <f t="shared" si="6"/>
        <v>0</v>
      </c>
      <c r="N24" s="258">
        <f t="shared" si="6"/>
        <v>0</v>
      </c>
      <c r="O24" s="258">
        <f t="shared" si="6"/>
        <v>0</v>
      </c>
      <c r="P24" s="258">
        <f t="shared" si="6"/>
        <v>20</v>
      </c>
      <c r="Q24" s="258">
        <f t="shared" si="6"/>
        <v>30.8</v>
      </c>
      <c r="R24" s="258">
        <f t="shared" si="6"/>
        <v>16.25</v>
      </c>
      <c r="S24" s="258">
        <f t="shared" si="6"/>
        <v>6</v>
      </c>
      <c r="T24" s="258">
        <f t="shared" si="6"/>
        <v>12.6875</v>
      </c>
      <c r="U24" s="258">
        <f t="shared" si="6"/>
        <v>7</v>
      </c>
      <c r="V24" s="258">
        <f t="shared" si="6"/>
        <v>193.62200000000001</v>
      </c>
      <c r="W24" s="258">
        <f t="shared" si="6"/>
        <v>14.28</v>
      </c>
      <c r="X24" s="258">
        <f t="shared" si="6"/>
        <v>0.01</v>
      </c>
      <c r="Y24" s="258">
        <f t="shared" si="6"/>
        <v>1</v>
      </c>
      <c r="Z24" s="258">
        <f t="shared" si="6"/>
        <v>15</v>
      </c>
      <c r="AA24" s="258">
        <f t="shared" si="6"/>
        <v>62.5</v>
      </c>
      <c r="AB24" s="258">
        <f>SUM(AB16:AB23)</f>
        <v>2.25</v>
      </c>
      <c r="AC24" s="258">
        <f t="shared" si="6"/>
        <v>18</v>
      </c>
      <c r="AD24" s="258">
        <f t="shared" si="6"/>
        <v>25</v>
      </c>
      <c r="AE24" s="258">
        <f t="shared" si="6"/>
        <v>0</v>
      </c>
      <c r="AF24" s="258">
        <f t="shared" si="6"/>
        <v>0</v>
      </c>
      <c r="AG24" s="258">
        <f t="shared" si="6"/>
        <v>0</v>
      </c>
      <c r="AH24" s="258">
        <f t="shared" si="6"/>
        <v>0</v>
      </c>
      <c r="AI24" s="258">
        <f t="shared" si="6"/>
        <v>2.7</v>
      </c>
      <c r="AJ24" s="258">
        <f t="shared" si="6"/>
        <v>0</v>
      </c>
      <c r="AK24" s="258">
        <f t="shared" si="6"/>
        <v>20</v>
      </c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</row>
    <row r="25" spans="1:51" s="212" customFormat="1" ht="14.1" customHeight="1" x14ac:dyDescent="0.25">
      <c r="A25" s="236" t="s">
        <v>193</v>
      </c>
      <c r="B25" s="237">
        <v>0</v>
      </c>
      <c r="C25" s="238">
        <f>B25</f>
        <v>0</v>
      </c>
      <c r="D25" s="238">
        <f>B25</f>
        <v>0</v>
      </c>
      <c r="E25" s="238">
        <f>C25</f>
        <v>0</v>
      </c>
      <c r="F25" s="238">
        <f>D25</f>
        <v>0</v>
      </c>
      <c r="G25" s="238">
        <f>F25</f>
        <v>0</v>
      </c>
      <c r="H25" s="238">
        <f>G25</f>
        <v>0</v>
      </c>
      <c r="I25" s="238">
        <f t="shared" ref="I25:AK25" si="7">H25</f>
        <v>0</v>
      </c>
      <c r="J25" s="238">
        <f t="shared" si="7"/>
        <v>0</v>
      </c>
      <c r="K25" s="238">
        <f>J25</f>
        <v>0</v>
      </c>
      <c r="L25" s="238">
        <f>K25</f>
        <v>0</v>
      </c>
      <c r="M25" s="238">
        <f t="shared" si="7"/>
        <v>0</v>
      </c>
      <c r="N25" s="238">
        <f t="shared" si="7"/>
        <v>0</v>
      </c>
      <c r="O25" s="238">
        <f t="shared" si="7"/>
        <v>0</v>
      </c>
      <c r="P25" s="238">
        <f t="shared" si="7"/>
        <v>0</v>
      </c>
      <c r="Q25" s="238">
        <f t="shared" si="7"/>
        <v>0</v>
      </c>
      <c r="R25" s="238">
        <f>P25</f>
        <v>0</v>
      </c>
      <c r="S25" s="238">
        <f t="shared" si="7"/>
        <v>0</v>
      </c>
      <c r="T25" s="238">
        <f t="shared" si="7"/>
        <v>0</v>
      </c>
      <c r="U25" s="238">
        <f t="shared" si="7"/>
        <v>0</v>
      </c>
      <c r="V25" s="238">
        <f t="shared" si="7"/>
        <v>0</v>
      </c>
      <c r="W25" s="238">
        <f t="shared" si="7"/>
        <v>0</v>
      </c>
      <c r="X25" s="238">
        <f t="shared" si="7"/>
        <v>0</v>
      </c>
      <c r="Y25" s="238">
        <f t="shared" si="7"/>
        <v>0</v>
      </c>
      <c r="Z25" s="238">
        <f t="shared" si="7"/>
        <v>0</v>
      </c>
      <c r="AA25" s="238">
        <f>Y25</f>
        <v>0</v>
      </c>
      <c r="AB25" s="238">
        <f t="shared" si="7"/>
        <v>0</v>
      </c>
      <c r="AC25" s="238">
        <f>AA25</f>
        <v>0</v>
      </c>
      <c r="AD25" s="238">
        <f t="shared" si="7"/>
        <v>0</v>
      </c>
      <c r="AE25" s="238">
        <f>AD25</f>
        <v>0</v>
      </c>
      <c r="AF25" s="238">
        <f>AE25</f>
        <v>0</v>
      </c>
      <c r="AG25" s="238">
        <f>AF25</f>
        <v>0</v>
      </c>
      <c r="AH25" s="238">
        <f>AD25</f>
        <v>0</v>
      </c>
      <c r="AI25" s="238">
        <f>AE25</f>
        <v>0</v>
      </c>
      <c r="AJ25" s="238">
        <f>AH25</f>
        <v>0</v>
      </c>
      <c r="AK25" s="238">
        <f t="shared" si="7"/>
        <v>0</v>
      </c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</row>
    <row r="26" spans="1:51" s="212" customFormat="1" ht="14.1" customHeight="1" x14ac:dyDescent="0.25">
      <c r="A26" s="239" t="s">
        <v>198</v>
      </c>
      <c r="B26" s="240"/>
      <c r="C26" s="259">
        <f>C25*C24/1000</f>
        <v>0</v>
      </c>
      <c r="D26" s="259">
        <f>D25*D24/1000</f>
        <v>0</v>
      </c>
      <c r="E26" s="259">
        <f>E25*E24/1000</f>
        <v>0</v>
      </c>
      <c r="F26" s="259">
        <f t="shared" ref="F26:AJ26" si="8">F25*F24/1000</f>
        <v>0</v>
      </c>
      <c r="G26" s="259">
        <f t="shared" si="8"/>
        <v>0</v>
      </c>
      <c r="H26" s="259">
        <f t="shared" si="8"/>
        <v>0</v>
      </c>
      <c r="I26" s="259">
        <f t="shared" si="8"/>
        <v>0</v>
      </c>
      <c r="J26" s="259">
        <f t="shared" si="8"/>
        <v>0</v>
      </c>
      <c r="K26" s="259">
        <f t="shared" si="8"/>
        <v>0</v>
      </c>
      <c r="L26" s="259">
        <f t="shared" si="8"/>
        <v>0</v>
      </c>
      <c r="M26" s="259">
        <f t="shared" si="8"/>
        <v>0</v>
      </c>
      <c r="N26" s="259">
        <f t="shared" si="8"/>
        <v>0</v>
      </c>
      <c r="O26" s="259">
        <f t="shared" si="8"/>
        <v>0</v>
      </c>
      <c r="P26" s="259">
        <f t="shared" si="8"/>
        <v>0</v>
      </c>
      <c r="Q26" s="259">
        <f t="shared" si="8"/>
        <v>0</v>
      </c>
      <c r="R26" s="259">
        <f t="shared" si="8"/>
        <v>0</v>
      </c>
      <c r="S26" s="259">
        <f t="shared" si="8"/>
        <v>0</v>
      </c>
      <c r="T26" s="259">
        <f t="shared" si="8"/>
        <v>0</v>
      </c>
      <c r="U26" s="259">
        <f t="shared" si="8"/>
        <v>0</v>
      </c>
      <c r="V26" s="259">
        <f t="shared" si="8"/>
        <v>0</v>
      </c>
      <c r="W26" s="259">
        <f t="shared" si="8"/>
        <v>0</v>
      </c>
      <c r="X26" s="259">
        <f t="shared" si="8"/>
        <v>0</v>
      </c>
      <c r="Y26" s="259">
        <f>Y25*Y24</f>
        <v>0</v>
      </c>
      <c r="Z26" s="259">
        <f t="shared" si="8"/>
        <v>0</v>
      </c>
      <c r="AA26" s="259">
        <f t="shared" si="8"/>
        <v>0</v>
      </c>
      <c r="AB26" s="259">
        <f>AB25*AB24/1000</f>
        <v>0</v>
      </c>
      <c r="AC26" s="259">
        <f t="shared" si="8"/>
        <v>0</v>
      </c>
      <c r="AD26" s="259">
        <f t="shared" si="8"/>
        <v>0</v>
      </c>
      <c r="AE26" s="259">
        <f t="shared" si="8"/>
        <v>0</v>
      </c>
      <c r="AF26" s="259">
        <f t="shared" si="8"/>
        <v>0</v>
      </c>
      <c r="AG26" s="259">
        <f t="shared" si="8"/>
        <v>0</v>
      </c>
      <c r="AH26" s="259">
        <f t="shared" si="8"/>
        <v>0</v>
      </c>
      <c r="AI26" s="259">
        <f t="shared" si="8"/>
        <v>0</v>
      </c>
      <c r="AJ26" s="259">
        <f t="shared" si="8"/>
        <v>0</v>
      </c>
      <c r="AK26" s="260">
        <f>AK25*AK24/40</f>
        <v>0</v>
      </c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2"/>
      <c r="AY26" s="192"/>
    </row>
    <row r="27" spans="1:51" s="212" customFormat="1" ht="14.1" customHeight="1" x14ac:dyDescent="0.25">
      <c r="A27" s="243" t="s">
        <v>43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</row>
    <row r="28" spans="1:51" s="212" customFormat="1" ht="14.1" customHeight="1" x14ac:dyDescent="0.25">
      <c r="A28" s="248" t="str">
        <f>Меню!A75</f>
        <v>Манник</v>
      </c>
      <c r="B28" s="249">
        <f>Меню!D75</f>
        <v>70</v>
      </c>
      <c r="C28" s="227"/>
      <c r="D28" s="227"/>
      <c r="E28" s="227"/>
      <c r="F28" s="229"/>
      <c r="G28" s="229"/>
      <c r="H28" s="227"/>
      <c r="I28" s="227"/>
      <c r="J28" s="227">
        <f>Меню!B78</f>
        <v>14</v>
      </c>
      <c r="K28" s="227"/>
      <c r="L28" s="227">
        <f>Меню!B79</f>
        <v>4</v>
      </c>
      <c r="M28" s="229"/>
      <c r="N28" s="229"/>
      <c r="O28" s="229"/>
      <c r="P28" s="229"/>
      <c r="Q28" s="229"/>
      <c r="R28" s="227"/>
      <c r="S28" s="227">
        <f>Меню!B86</f>
        <v>0.7</v>
      </c>
      <c r="T28" s="229"/>
      <c r="U28" s="229"/>
      <c r="V28" s="229"/>
      <c r="W28" s="229"/>
      <c r="X28" s="229"/>
      <c r="Y28" s="227"/>
      <c r="Z28" s="227"/>
      <c r="AA28" s="229"/>
      <c r="AB28" s="229"/>
      <c r="AC28" s="229"/>
      <c r="AD28" s="227"/>
      <c r="AE28" s="227">
        <f>Меню!B77</f>
        <v>15.5</v>
      </c>
      <c r="AF28" s="227">
        <f>Меню!B80</f>
        <v>0.15</v>
      </c>
      <c r="AG28" s="227">
        <f>Меню!B81</f>
        <v>0.05</v>
      </c>
      <c r="AH28" s="227">
        <f>Меню!B76</f>
        <v>27.5</v>
      </c>
      <c r="AI28" s="227">
        <f>Меню!B82</f>
        <v>11</v>
      </c>
      <c r="AJ28" s="227">
        <f>Меню!B85</f>
        <v>1</v>
      </c>
      <c r="AK28" s="227">
        <f>Меню!B83</f>
        <v>7.4</v>
      </c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</row>
    <row r="29" spans="1:51" s="212" customFormat="1" ht="14.1" customHeight="1" x14ac:dyDescent="0.25">
      <c r="A29" s="248" t="str">
        <f>Меню!A87</f>
        <v>Чай с молоком и сахаром</v>
      </c>
      <c r="B29" s="249" t="str">
        <f>Меню!D87</f>
        <v>180</v>
      </c>
      <c r="C29" s="229"/>
      <c r="D29" s="227"/>
      <c r="E29" s="227">
        <f>Меню!B91</f>
        <v>140</v>
      </c>
      <c r="F29" s="229"/>
      <c r="G29" s="229"/>
      <c r="H29" s="229"/>
      <c r="I29" s="227">
        <f>Меню!B88</f>
        <v>50</v>
      </c>
      <c r="J29" s="227">
        <f>Меню!B90</f>
        <v>9</v>
      </c>
      <c r="K29" s="227">
        <f>Меню!B89</f>
        <v>0.4</v>
      </c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7"/>
      <c r="AE29" s="227"/>
      <c r="AF29" s="227"/>
      <c r="AG29" s="227"/>
      <c r="AH29" s="227"/>
      <c r="AI29" s="227"/>
      <c r="AJ29" s="227"/>
      <c r="AK29" s="227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</row>
    <row r="30" spans="1:51" s="212" customFormat="1" ht="14.1" customHeight="1" x14ac:dyDescent="0.25">
      <c r="A30" s="233" t="s">
        <v>199</v>
      </c>
      <c r="B30" s="261"/>
      <c r="C30" s="258">
        <f>SUM(C28:C29)</f>
        <v>0</v>
      </c>
      <c r="D30" s="258">
        <f>SUM(D28:D29)</f>
        <v>0</v>
      </c>
      <c r="E30" s="258">
        <f>SUM(E28:E29)</f>
        <v>140</v>
      </c>
      <c r="F30" s="258">
        <f t="shared" ref="F30:AK30" si="9">SUM(F28:F29)</f>
        <v>0</v>
      </c>
      <c r="G30" s="258">
        <f t="shared" si="9"/>
        <v>0</v>
      </c>
      <c r="H30" s="258">
        <f t="shared" si="9"/>
        <v>0</v>
      </c>
      <c r="I30" s="258">
        <f t="shared" si="9"/>
        <v>50</v>
      </c>
      <c r="J30" s="258">
        <f t="shared" si="9"/>
        <v>23</v>
      </c>
      <c r="K30" s="258">
        <f t="shared" si="9"/>
        <v>0.4</v>
      </c>
      <c r="L30" s="258">
        <f t="shared" si="9"/>
        <v>4</v>
      </c>
      <c r="M30" s="258">
        <f t="shared" si="9"/>
        <v>0</v>
      </c>
      <c r="N30" s="258">
        <f t="shared" si="9"/>
        <v>0</v>
      </c>
      <c r="O30" s="258">
        <f t="shared" si="9"/>
        <v>0</v>
      </c>
      <c r="P30" s="258">
        <f t="shared" si="9"/>
        <v>0</v>
      </c>
      <c r="Q30" s="258">
        <f t="shared" si="9"/>
        <v>0</v>
      </c>
      <c r="R30" s="258">
        <f t="shared" si="9"/>
        <v>0</v>
      </c>
      <c r="S30" s="258">
        <f t="shared" si="9"/>
        <v>0.7</v>
      </c>
      <c r="T30" s="258">
        <f t="shared" si="9"/>
        <v>0</v>
      </c>
      <c r="U30" s="258">
        <f t="shared" si="9"/>
        <v>0</v>
      </c>
      <c r="V30" s="258">
        <f t="shared" si="9"/>
        <v>0</v>
      </c>
      <c r="W30" s="258">
        <f t="shared" si="9"/>
        <v>0</v>
      </c>
      <c r="X30" s="258">
        <f t="shared" si="9"/>
        <v>0</v>
      </c>
      <c r="Y30" s="258">
        <f t="shared" si="9"/>
        <v>0</v>
      </c>
      <c r="Z30" s="258">
        <f t="shared" si="9"/>
        <v>0</v>
      </c>
      <c r="AA30" s="258">
        <f t="shared" si="9"/>
        <v>0</v>
      </c>
      <c r="AB30" s="258">
        <f>SUM(AB28:AB29)</f>
        <v>0</v>
      </c>
      <c r="AC30" s="258">
        <f t="shared" si="9"/>
        <v>0</v>
      </c>
      <c r="AD30" s="258">
        <f t="shared" si="9"/>
        <v>0</v>
      </c>
      <c r="AE30" s="258">
        <f t="shared" si="9"/>
        <v>15.5</v>
      </c>
      <c r="AF30" s="258">
        <f t="shared" si="9"/>
        <v>0.15</v>
      </c>
      <c r="AG30" s="258">
        <f t="shared" si="9"/>
        <v>0.05</v>
      </c>
      <c r="AH30" s="258">
        <f t="shared" si="9"/>
        <v>27.5</v>
      </c>
      <c r="AI30" s="258">
        <f t="shared" si="9"/>
        <v>11</v>
      </c>
      <c r="AJ30" s="258">
        <f t="shared" si="9"/>
        <v>1</v>
      </c>
      <c r="AK30" s="258">
        <f t="shared" si="9"/>
        <v>7.4</v>
      </c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</row>
    <row r="31" spans="1:51" s="212" customFormat="1" ht="14.1" customHeight="1" x14ac:dyDescent="0.25">
      <c r="A31" s="236" t="s">
        <v>193</v>
      </c>
      <c r="B31" s="237">
        <v>0</v>
      </c>
      <c r="C31" s="262">
        <f>B31</f>
        <v>0</v>
      </c>
      <c r="D31" s="262">
        <f>B31</f>
        <v>0</v>
      </c>
      <c r="E31" s="262">
        <f>C31</f>
        <v>0</v>
      </c>
      <c r="F31" s="262">
        <f>D31</f>
        <v>0</v>
      </c>
      <c r="G31" s="262">
        <f>F31</f>
        <v>0</v>
      </c>
      <c r="H31" s="262">
        <f>G31</f>
        <v>0</v>
      </c>
      <c r="I31" s="262">
        <f t="shared" ref="I31:AK31" si="10">H31</f>
        <v>0</v>
      </c>
      <c r="J31" s="262">
        <f t="shared" si="10"/>
        <v>0</v>
      </c>
      <c r="K31" s="262">
        <f>J31</f>
        <v>0</v>
      </c>
      <c r="L31" s="262">
        <f>K31</f>
        <v>0</v>
      </c>
      <c r="M31" s="262">
        <f t="shared" si="10"/>
        <v>0</v>
      </c>
      <c r="N31" s="262">
        <f t="shared" si="10"/>
        <v>0</v>
      </c>
      <c r="O31" s="262">
        <f t="shared" si="10"/>
        <v>0</v>
      </c>
      <c r="P31" s="262">
        <f t="shared" si="10"/>
        <v>0</v>
      </c>
      <c r="Q31" s="262">
        <f t="shared" si="10"/>
        <v>0</v>
      </c>
      <c r="R31" s="262">
        <f>P31</f>
        <v>0</v>
      </c>
      <c r="S31" s="262">
        <f t="shared" si="10"/>
        <v>0</v>
      </c>
      <c r="T31" s="262">
        <f t="shared" si="10"/>
        <v>0</v>
      </c>
      <c r="U31" s="262">
        <f t="shared" si="10"/>
        <v>0</v>
      </c>
      <c r="V31" s="262">
        <f t="shared" si="10"/>
        <v>0</v>
      </c>
      <c r="W31" s="262">
        <f t="shared" si="10"/>
        <v>0</v>
      </c>
      <c r="X31" s="262">
        <f t="shared" si="10"/>
        <v>0</v>
      </c>
      <c r="Y31" s="262">
        <f t="shared" si="10"/>
        <v>0</v>
      </c>
      <c r="Z31" s="262">
        <f t="shared" si="10"/>
        <v>0</v>
      </c>
      <c r="AA31" s="262">
        <f>Y31</f>
        <v>0</v>
      </c>
      <c r="AB31" s="262">
        <f t="shared" si="10"/>
        <v>0</v>
      </c>
      <c r="AC31" s="262">
        <f>AA31</f>
        <v>0</v>
      </c>
      <c r="AD31" s="262">
        <f t="shared" si="10"/>
        <v>0</v>
      </c>
      <c r="AE31" s="262">
        <f>AD31</f>
        <v>0</v>
      </c>
      <c r="AF31" s="262">
        <f>AE31</f>
        <v>0</v>
      </c>
      <c r="AG31" s="262">
        <f>AF31</f>
        <v>0</v>
      </c>
      <c r="AH31" s="262">
        <f>AD31</f>
        <v>0</v>
      </c>
      <c r="AI31" s="262">
        <f>AE31</f>
        <v>0</v>
      </c>
      <c r="AJ31" s="262">
        <f>AH31</f>
        <v>0</v>
      </c>
      <c r="AK31" s="262">
        <f t="shared" si="10"/>
        <v>0</v>
      </c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</row>
    <row r="32" spans="1:51" s="212" customFormat="1" ht="14.1" customHeight="1" x14ac:dyDescent="0.25">
      <c r="A32" s="239" t="s">
        <v>200</v>
      </c>
      <c r="B32" s="263"/>
      <c r="C32" s="259">
        <f>C31*C30/1000</f>
        <v>0</v>
      </c>
      <c r="D32" s="259">
        <f>D31*D30/1000</f>
        <v>0</v>
      </c>
      <c r="E32" s="259">
        <f>E31*E30/1000</f>
        <v>0</v>
      </c>
      <c r="F32" s="259">
        <f t="shared" ref="F32:AK32" si="11">F31*F30/1000</f>
        <v>0</v>
      </c>
      <c r="G32" s="259">
        <f t="shared" si="11"/>
        <v>0</v>
      </c>
      <c r="H32" s="259">
        <f t="shared" si="11"/>
        <v>0</v>
      </c>
      <c r="I32" s="259">
        <f t="shared" si="11"/>
        <v>0</v>
      </c>
      <c r="J32" s="259">
        <f t="shared" si="11"/>
        <v>0</v>
      </c>
      <c r="K32" s="259">
        <f t="shared" si="11"/>
        <v>0</v>
      </c>
      <c r="L32" s="259">
        <f t="shared" si="11"/>
        <v>0</v>
      </c>
      <c r="M32" s="259">
        <f t="shared" si="11"/>
        <v>0</v>
      </c>
      <c r="N32" s="259">
        <f t="shared" si="11"/>
        <v>0</v>
      </c>
      <c r="O32" s="264">
        <f t="shared" si="11"/>
        <v>0</v>
      </c>
      <c r="P32" s="259">
        <f t="shared" si="11"/>
        <v>0</v>
      </c>
      <c r="Q32" s="259">
        <f t="shared" si="11"/>
        <v>0</v>
      </c>
      <c r="R32" s="259">
        <f t="shared" si="11"/>
        <v>0</v>
      </c>
      <c r="S32" s="259">
        <f t="shared" si="11"/>
        <v>0</v>
      </c>
      <c r="T32" s="259">
        <f t="shared" si="11"/>
        <v>0</v>
      </c>
      <c r="U32" s="259">
        <f t="shared" si="11"/>
        <v>0</v>
      </c>
      <c r="V32" s="259">
        <f t="shared" si="11"/>
        <v>0</v>
      </c>
      <c r="W32" s="259">
        <f t="shared" si="11"/>
        <v>0</v>
      </c>
      <c r="X32" s="259">
        <f t="shared" si="11"/>
        <v>0</v>
      </c>
      <c r="Y32" s="259">
        <f t="shared" si="11"/>
        <v>0</v>
      </c>
      <c r="Z32" s="259">
        <f t="shared" si="11"/>
        <v>0</v>
      </c>
      <c r="AA32" s="259">
        <f t="shared" si="11"/>
        <v>0</v>
      </c>
      <c r="AB32" s="259">
        <f>AB31*AB30/1000</f>
        <v>0</v>
      </c>
      <c r="AC32" s="259">
        <f t="shared" si="11"/>
        <v>0</v>
      </c>
      <c r="AD32" s="259">
        <f t="shared" si="11"/>
        <v>0</v>
      </c>
      <c r="AE32" s="259">
        <f t="shared" si="11"/>
        <v>0</v>
      </c>
      <c r="AF32" s="259">
        <f t="shared" si="11"/>
        <v>0</v>
      </c>
      <c r="AG32" s="259">
        <f t="shared" si="11"/>
        <v>0</v>
      </c>
      <c r="AH32" s="259">
        <f t="shared" si="11"/>
        <v>0</v>
      </c>
      <c r="AI32" s="259">
        <f t="shared" si="11"/>
        <v>0</v>
      </c>
      <c r="AJ32" s="259">
        <f t="shared" si="11"/>
        <v>0</v>
      </c>
      <c r="AK32" s="259">
        <f t="shared" si="11"/>
        <v>0</v>
      </c>
      <c r="AL32" s="192"/>
      <c r="AM32" s="192"/>
      <c r="AN32" s="192"/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</row>
    <row r="33" spans="1:51" s="212" customFormat="1" ht="14.1" customHeight="1" x14ac:dyDescent="0.25">
      <c r="A33" s="265" t="s">
        <v>201</v>
      </c>
      <c r="B33" s="266"/>
      <c r="C33" s="267">
        <f>C30+C24+C12+C7</f>
        <v>20</v>
      </c>
      <c r="D33" s="267">
        <f>D30+D24+D12+D7</f>
        <v>20</v>
      </c>
      <c r="E33" s="267">
        <f>E30+E24+E12+E7</f>
        <v>866</v>
      </c>
      <c r="F33" s="267">
        <f t="shared" ref="F33:AK33" si="12">F30+F24+F12+F7</f>
        <v>0</v>
      </c>
      <c r="G33" s="267">
        <f t="shared" si="12"/>
        <v>25</v>
      </c>
      <c r="H33" s="267">
        <f t="shared" si="12"/>
        <v>3.55</v>
      </c>
      <c r="I33" s="267">
        <f t="shared" si="12"/>
        <v>255.75</v>
      </c>
      <c r="J33" s="267">
        <f t="shared" si="12"/>
        <v>56</v>
      </c>
      <c r="K33" s="267">
        <f t="shared" si="12"/>
        <v>0.4</v>
      </c>
      <c r="L33" s="267">
        <f t="shared" si="12"/>
        <v>15</v>
      </c>
      <c r="M33" s="267">
        <f t="shared" si="12"/>
        <v>1.5</v>
      </c>
      <c r="N33" s="267">
        <f t="shared" si="12"/>
        <v>15</v>
      </c>
      <c r="O33" s="267">
        <f t="shared" si="12"/>
        <v>0.05</v>
      </c>
      <c r="P33" s="267">
        <f t="shared" si="12"/>
        <v>20</v>
      </c>
      <c r="Q33" s="267">
        <f t="shared" si="12"/>
        <v>30.8</v>
      </c>
      <c r="R33" s="267">
        <f t="shared" si="12"/>
        <v>16.25</v>
      </c>
      <c r="S33" s="267">
        <f t="shared" si="12"/>
        <v>6.7</v>
      </c>
      <c r="T33" s="267">
        <f t="shared" si="12"/>
        <v>12.6875</v>
      </c>
      <c r="U33" s="267">
        <f t="shared" si="12"/>
        <v>7</v>
      </c>
      <c r="V33" s="267">
        <f t="shared" si="12"/>
        <v>193.62200000000001</v>
      </c>
      <c r="W33" s="267">
        <f t="shared" si="12"/>
        <v>14.28</v>
      </c>
      <c r="X33" s="267">
        <f t="shared" si="12"/>
        <v>0.01</v>
      </c>
      <c r="Y33" s="267">
        <f t="shared" si="12"/>
        <v>1</v>
      </c>
      <c r="Z33" s="267">
        <f t="shared" si="12"/>
        <v>15</v>
      </c>
      <c r="AA33" s="267">
        <f t="shared" si="12"/>
        <v>62.5</v>
      </c>
      <c r="AB33" s="267">
        <f>AB30+AB24+AB12+AB7</f>
        <v>2.25</v>
      </c>
      <c r="AC33" s="267">
        <f t="shared" si="12"/>
        <v>18</v>
      </c>
      <c r="AD33" s="267">
        <f t="shared" si="12"/>
        <v>25</v>
      </c>
      <c r="AE33" s="267">
        <f t="shared" si="12"/>
        <v>15.5</v>
      </c>
      <c r="AF33" s="267">
        <f t="shared" si="12"/>
        <v>0.15</v>
      </c>
      <c r="AG33" s="267">
        <f t="shared" si="12"/>
        <v>0.05</v>
      </c>
      <c r="AH33" s="267">
        <f t="shared" si="12"/>
        <v>27.5</v>
      </c>
      <c r="AI33" s="267">
        <f t="shared" si="12"/>
        <v>13.7</v>
      </c>
      <c r="AJ33" s="267">
        <f t="shared" si="12"/>
        <v>1</v>
      </c>
      <c r="AK33" s="267">
        <f t="shared" si="12"/>
        <v>27.4</v>
      </c>
      <c r="AL33" s="192"/>
      <c r="AM33" s="192"/>
      <c r="AN33" s="192"/>
      <c r="AO33" s="192"/>
      <c r="AP33" s="192"/>
      <c r="AQ33" s="192"/>
      <c r="AR33" s="192"/>
      <c r="AS33" s="192"/>
      <c r="AT33" s="192"/>
      <c r="AU33" s="192"/>
      <c r="AV33" s="192"/>
      <c r="AW33" s="192"/>
      <c r="AX33" s="192"/>
      <c r="AY33" s="192"/>
    </row>
    <row r="34" spans="1:51" s="212" customFormat="1" ht="14.1" customHeight="1" x14ac:dyDescent="0.25">
      <c r="A34" s="268" t="s">
        <v>193</v>
      </c>
      <c r="B34" s="269">
        <v>0</v>
      </c>
      <c r="C34" s="270">
        <f>B34</f>
        <v>0</v>
      </c>
      <c r="D34" s="270">
        <f>B34</f>
        <v>0</v>
      </c>
      <c r="E34" s="270">
        <f>C34</f>
        <v>0</v>
      </c>
      <c r="F34" s="270">
        <f>D34</f>
        <v>0</v>
      </c>
      <c r="G34" s="270">
        <f>F34</f>
        <v>0</v>
      </c>
      <c r="H34" s="270">
        <f>G34</f>
        <v>0</v>
      </c>
      <c r="I34" s="270">
        <f t="shared" ref="I34:AK34" si="13">H34</f>
        <v>0</v>
      </c>
      <c r="J34" s="270">
        <f t="shared" si="13"/>
        <v>0</v>
      </c>
      <c r="K34" s="270">
        <f>J34</f>
        <v>0</v>
      </c>
      <c r="L34" s="270">
        <f>K34</f>
        <v>0</v>
      </c>
      <c r="M34" s="270">
        <f>L34</f>
        <v>0</v>
      </c>
      <c r="N34" s="270">
        <f t="shared" si="13"/>
        <v>0</v>
      </c>
      <c r="O34" s="270">
        <f t="shared" si="13"/>
        <v>0</v>
      </c>
      <c r="P34" s="270">
        <f t="shared" si="13"/>
        <v>0</v>
      </c>
      <c r="Q34" s="270">
        <f t="shared" si="13"/>
        <v>0</v>
      </c>
      <c r="R34" s="270">
        <f>P34</f>
        <v>0</v>
      </c>
      <c r="S34" s="270">
        <f t="shared" si="13"/>
        <v>0</v>
      </c>
      <c r="T34" s="270">
        <f t="shared" si="13"/>
        <v>0</v>
      </c>
      <c r="U34" s="270">
        <f t="shared" si="13"/>
        <v>0</v>
      </c>
      <c r="V34" s="270">
        <f t="shared" si="13"/>
        <v>0</v>
      </c>
      <c r="W34" s="270">
        <f t="shared" si="13"/>
        <v>0</v>
      </c>
      <c r="X34" s="270">
        <f t="shared" si="13"/>
        <v>0</v>
      </c>
      <c r="Y34" s="270">
        <f t="shared" si="13"/>
        <v>0</v>
      </c>
      <c r="Z34" s="270">
        <f t="shared" si="13"/>
        <v>0</v>
      </c>
      <c r="AA34" s="270">
        <f>Y34</f>
        <v>0</v>
      </c>
      <c r="AB34" s="270">
        <f t="shared" si="13"/>
        <v>0</v>
      </c>
      <c r="AC34" s="270">
        <f>AA34</f>
        <v>0</v>
      </c>
      <c r="AD34" s="270">
        <f t="shared" si="13"/>
        <v>0</v>
      </c>
      <c r="AE34" s="270">
        <f>AD34</f>
        <v>0</v>
      </c>
      <c r="AF34" s="270">
        <f>AE34</f>
        <v>0</v>
      </c>
      <c r="AG34" s="270">
        <f>AF34</f>
        <v>0</v>
      </c>
      <c r="AH34" s="270">
        <f>AD34</f>
        <v>0</v>
      </c>
      <c r="AI34" s="270">
        <f>AE34</f>
        <v>0</v>
      </c>
      <c r="AJ34" s="270">
        <f>AH34</f>
        <v>0</v>
      </c>
      <c r="AK34" s="270">
        <f t="shared" si="13"/>
        <v>0</v>
      </c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</row>
    <row r="35" spans="1:51" s="212" customFormat="1" ht="21" customHeight="1" x14ac:dyDescent="0.25">
      <c r="A35" s="271" t="s">
        <v>202</v>
      </c>
      <c r="B35" s="272"/>
      <c r="C35" s="272">
        <f>C34*C33/1000</f>
        <v>0</v>
      </c>
      <c r="D35" s="272">
        <f>D34*D33/1000</f>
        <v>0</v>
      </c>
      <c r="E35" s="272">
        <f>E34*E33/1000</f>
        <v>0</v>
      </c>
      <c r="F35" s="272">
        <f t="shared" ref="F35:AJ35" si="14">F34*F33/1000</f>
        <v>0</v>
      </c>
      <c r="G35" s="272">
        <f t="shared" si="14"/>
        <v>0</v>
      </c>
      <c r="H35" s="272">
        <f t="shared" si="14"/>
        <v>0</v>
      </c>
      <c r="I35" s="272">
        <f t="shared" si="14"/>
        <v>0</v>
      </c>
      <c r="J35" s="272">
        <f t="shared" si="14"/>
        <v>0</v>
      </c>
      <c r="K35" s="272">
        <f t="shared" si="14"/>
        <v>0</v>
      </c>
      <c r="L35" s="272">
        <f t="shared" si="14"/>
        <v>0</v>
      </c>
      <c r="M35" s="272">
        <f t="shared" si="14"/>
        <v>0</v>
      </c>
      <c r="N35" s="272">
        <f t="shared" si="14"/>
        <v>0</v>
      </c>
      <c r="O35" s="273">
        <f t="shared" si="14"/>
        <v>0</v>
      </c>
      <c r="P35" s="272">
        <f t="shared" si="14"/>
        <v>0</v>
      </c>
      <c r="Q35" s="272">
        <f t="shared" si="14"/>
        <v>0</v>
      </c>
      <c r="R35" s="272">
        <f t="shared" si="14"/>
        <v>0</v>
      </c>
      <c r="S35" s="272">
        <f t="shared" si="14"/>
        <v>0</v>
      </c>
      <c r="T35" s="272">
        <f t="shared" si="14"/>
        <v>0</v>
      </c>
      <c r="U35" s="272">
        <f t="shared" si="14"/>
        <v>0</v>
      </c>
      <c r="V35" s="272">
        <f t="shared" si="14"/>
        <v>0</v>
      </c>
      <c r="W35" s="272">
        <f t="shared" si="14"/>
        <v>0</v>
      </c>
      <c r="X35" s="272">
        <f t="shared" si="14"/>
        <v>0</v>
      </c>
      <c r="Y35" s="272">
        <f t="shared" si="14"/>
        <v>0</v>
      </c>
      <c r="Z35" s="272">
        <f t="shared" si="14"/>
        <v>0</v>
      </c>
      <c r="AA35" s="272">
        <f t="shared" si="14"/>
        <v>0</v>
      </c>
      <c r="AB35" s="272">
        <f>AB34*AB33/1000</f>
        <v>0</v>
      </c>
      <c r="AC35" s="272">
        <f t="shared" si="14"/>
        <v>0</v>
      </c>
      <c r="AD35" s="272">
        <f t="shared" si="14"/>
        <v>0</v>
      </c>
      <c r="AE35" s="272">
        <f t="shared" si="14"/>
        <v>0</v>
      </c>
      <c r="AF35" s="272">
        <f t="shared" si="14"/>
        <v>0</v>
      </c>
      <c r="AG35" s="272">
        <f t="shared" si="14"/>
        <v>0</v>
      </c>
      <c r="AH35" s="272">
        <f t="shared" si="14"/>
        <v>0</v>
      </c>
      <c r="AI35" s="272">
        <f t="shared" si="14"/>
        <v>0</v>
      </c>
      <c r="AJ35" s="272">
        <f t="shared" si="14"/>
        <v>0</v>
      </c>
      <c r="AK35" s="274">
        <f>AK34*AK33/40</f>
        <v>0</v>
      </c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</row>
    <row r="36" spans="1:51" ht="18.75" x14ac:dyDescent="0.3">
      <c r="A36" s="394" t="s">
        <v>203</v>
      </c>
      <c r="B36" s="394"/>
      <c r="C36" s="394"/>
      <c r="D36" s="394"/>
      <c r="E36" s="394"/>
      <c r="F36" s="394"/>
      <c r="G36" s="394"/>
      <c r="H36" s="394"/>
      <c r="I36" s="394"/>
      <c r="J36" s="394"/>
      <c r="K36" s="394"/>
      <c r="L36" s="394"/>
      <c r="M36" s="394"/>
      <c r="N36" s="394"/>
      <c r="O36" s="394"/>
      <c r="P36" s="394"/>
      <c r="Q36" s="394"/>
      <c r="R36" s="394"/>
      <c r="S36" s="394"/>
      <c r="T36" s="394"/>
      <c r="U36" s="394"/>
      <c r="V36" s="394"/>
      <c r="W36" s="394"/>
      <c r="X36" s="394"/>
      <c r="Y36" s="394"/>
      <c r="Z36" s="276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</row>
    <row r="37" spans="1:51" ht="21" x14ac:dyDescent="0.35">
      <c r="A37" s="277"/>
      <c r="B37" s="278"/>
      <c r="C37" s="278"/>
      <c r="D37" s="278"/>
      <c r="E37" s="278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</row>
    <row r="38" spans="1:51" x14ac:dyDescent="0.25">
      <c r="A38" s="53"/>
      <c r="B38" s="85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</row>
    <row r="39" spans="1:51" x14ac:dyDescent="0.25">
      <c r="A39" s="53"/>
      <c r="B39" s="85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</row>
  </sheetData>
  <mergeCells count="2">
    <mergeCell ref="A36:Y36"/>
    <mergeCell ref="A1:AK1"/>
  </mergeCells>
  <pageMargins left="0.70866141732283472" right="0.70866141732283472" top="0.74803149606299213" bottom="0.74803149606299213" header="0.31496062992125984" footer="0.31496062992125984"/>
  <pageSetup paperSize="9" scale="80" fitToWidth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W53"/>
  <sheetViews>
    <sheetView topLeftCell="A16" zoomScale="90" workbookViewId="0">
      <selection activeCell="H33" sqref="H33"/>
    </sheetView>
  </sheetViews>
  <sheetFormatPr defaultRowHeight="15" x14ac:dyDescent="0.25"/>
  <cols>
    <col min="1" max="1" width="0.5703125" customWidth="1"/>
    <col min="2" max="2" width="3.28515625" customWidth="1"/>
    <col min="3" max="3" width="29.85546875" customWidth="1"/>
    <col min="10" max="10" width="1.28515625" customWidth="1"/>
    <col min="11" max="12" width="9.140625" hidden="1" customWidth="1"/>
    <col min="14" max="14" width="30.85546875" customWidth="1"/>
  </cols>
  <sheetData>
    <row r="1" spans="2:23" x14ac:dyDescent="0.25">
      <c r="B1" s="1"/>
      <c r="C1" s="90"/>
      <c r="D1" s="90"/>
      <c r="E1" s="90"/>
      <c r="F1" s="90"/>
      <c r="G1" s="90"/>
      <c r="H1" s="90"/>
      <c r="I1" s="90"/>
      <c r="J1" s="90"/>
      <c r="K1" s="90"/>
      <c r="L1" s="1"/>
      <c r="M1" s="1"/>
      <c r="N1" s="90"/>
      <c r="O1" s="90"/>
      <c r="P1" s="90"/>
      <c r="Q1" s="90"/>
      <c r="R1" s="90"/>
      <c r="S1" s="90"/>
      <c r="T1" s="90"/>
      <c r="U1" s="90"/>
      <c r="V1" s="90"/>
      <c r="W1" s="1"/>
    </row>
    <row r="2" spans="2:23" x14ac:dyDescent="0.25">
      <c r="B2" s="1"/>
      <c r="C2" s="90"/>
      <c r="D2" s="90"/>
      <c r="E2" s="90"/>
      <c r="F2" s="90"/>
      <c r="G2" s="90"/>
      <c r="H2" s="90"/>
      <c r="I2" s="90"/>
      <c r="J2" s="90"/>
      <c r="K2" s="90"/>
      <c r="L2" s="1"/>
      <c r="M2" s="1"/>
      <c r="N2" s="90"/>
      <c r="O2" s="90"/>
      <c r="P2" s="90"/>
      <c r="Q2" s="90"/>
      <c r="R2" s="90"/>
      <c r="S2" s="90"/>
      <c r="T2" s="90"/>
      <c r="U2" s="90"/>
      <c r="V2" s="90"/>
      <c r="W2" s="1"/>
    </row>
    <row r="3" spans="2:23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2:23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2:23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2:23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2:23" x14ac:dyDescent="0.25">
      <c r="B7" s="1"/>
      <c r="C7" s="397" t="s">
        <v>204</v>
      </c>
      <c r="D7" s="397"/>
      <c r="E7" s="397"/>
      <c r="F7" s="397"/>
      <c r="G7" s="397"/>
      <c r="H7" s="397"/>
      <c r="I7" s="397"/>
      <c r="J7" s="397"/>
      <c r="K7" s="397"/>
      <c r="L7" s="397"/>
      <c r="M7" s="1"/>
      <c r="N7" s="397" t="s">
        <v>204</v>
      </c>
      <c r="O7" s="397"/>
      <c r="P7" s="397"/>
      <c r="Q7" s="397"/>
      <c r="R7" s="397"/>
      <c r="S7" s="397"/>
      <c r="T7" s="397"/>
      <c r="U7" s="397"/>
      <c r="V7" s="397"/>
      <c r="W7" s="397"/>
    </row>
    <row r="8" spans="2:23" x14ac:dyDescent="0.25">
      <c r="B8" s="1"/>
      <c r="C8" s="398" t="s">
        <v>205</v>
      </c>
      <c r="D8" s="398"/>
      <c r="E8" s="398"/>
      <c r="F8" s="398"/>
      <c r="G8" s="398"/>
      <c r="H8" s="398"/>
      <c r="I8" s="398"/>
      <c r="J8" s="398"/>
      <c r="K8" s="398"/>
      <c r="L8" s="398"/>
      <c r="M8" s="1"/>
      <c r="N8" s="398" t="s">
        <v>206</v>
      </c>
      <c r="O8" s="398"/>
      <c r="P8" s="398"/>
      <c r="Q8" s="398"/>
      <c r="R8" s="398"/>
      <c r="S8" s="398"/>
      <c r="T8" s="398"/>
      <c r="U8" s="398"/>
      <c r="V8" s="398"/>
      <c r="W8" s="398"/>
    </row>
    <row r="9" spans="2:23" ht="39" customHeight="1" x14ac:dyDescent="0.25">
      <c r="B9" s="1"/>
      <c r="C9" s="399" t="s">
        <v>207</v>
      </c>
      <c r="D9" s="399"/>
      <c r="E9" s="399"/>
      <c r="F9" s="399"/>
      <c r="G9" s="399"/>
      <c r="H9" s="399"/>
      <c r="I9" s="399"/>
      <c r="J9" s="279"/>
      <c r="K9" s="192"/>
      <c r="L9" s="280"/>
      <c r="M9" s="1"/>
      <c r="N9" s="399" t="s">
        <v>207</v>
      </c>
      <c r="O9" s="399"/>
      <c r="P9" s="399"/>
      <c r="Q9" s="399"/>
      <c r="R9" s="399"/>
      <c r="S9" s="399"/>
      <c r="T9" s="399"/>
      <c r="U9" s="279"/>
      <c r="V9" s="192"/>
      <c r="W9" s="280"/>
    </row>
    <row r="10" spans="2:23" s="192" customFormat="1" ht="15.75" x14ac:dyDescent="0.25">
      <c r="C10" s="400" t="s">
        <v>208</v>
      </c>
      <c r="D10" s="400"/>
      <c r="E10" s="400"/>
      <c r="F10" s="400"/>
      <c r="G10" s="400"/>
      <c r="H10" s="400"/>
      <c r="I10" s="281"/>
      <c r="N10" s="400" t="s">
        <v>208</v>
      </c>
      <c r="O10" s="400"/>
      <c r="P10" s="400"/>
      <c r="Q10" s="400"/>
      <c r="R10" s="400"/>
      <c r="S10" s="400"/>
      <c r="T10" s="281"/>
    </row>
    <row r="11" spans="2:23" ht="63.75" x14ac:dyDescent="0.25">
      <c r="B11" s="1"/>
      <c r="C11" s="401" t="s">
        <v>118</v>
      </c>
      <c r="D11" s="404" t="s">
        <v>121</v>
      </c>
      <c r="E11" s="407" t="s">
        <v>209</v>
      </c>
      <c r="F11" s="408"/>
      <c r="G11" s="408"/>
      <c r="H11" s="409"/>
      <c r="I11" s="282" t="s">
        <v>210</v>
      </c>
      <c r="J11" s="1"/>
      <c r="K11" s="1"/>
      <c r="L11" s="1"/>
      <c r="M11" s="1"/>
      <c r="N11" s="401" t="s">
        <v>118</v>
      </c>
      <c r="O11" s="404" t="s">
        <v>121</v>
      </c>
      <c r="P11" s="407" t="s">
        <v>209</v>
      </c>
      <c r="Q11" s="408"/>
      <c r="R11" s="408"/>
      <c r="S11" s="409"/>
      <c r="T11" s="282" t="s">
        <v>210</v>
      </c>
      <c r="U11" s="1"/>
      <c r="V11" s="1"/>
      <c r="W11" s="1"/>
    </row>
    <row r="12" spans="2:23" ht="25.5" x14ac:dyDescent="0.25">
      <c r="B12" s="1"/>
      <c r="C12" s="402"/>
      <c r="D12" s="405"/>
      <c r="E12" s="404" t="s">
        <v>211</v>
      </c>
      <c r="F12" s="404" t="s">
        <v>212</v>
      </c>
      <c r="G12" s="404" t="s">
        <v>213</v>
      </c>
      <c r="H12" s="404" t="s">
        <v>214</v>
      </c>
      <c r="I12" s="282" t="s">
        <v>215</v>
      </c>
      <c r="J12" s="1"/>
      <c r="K12" s="1"/>
      <c r="L12" s="1"/>
      <c r="M12" s="1"/>
      <c r="N12" s="402"/>
      <c r="O12" s="405"/>
      <c r="P12" s="404" t="s">
        <v>211</v>
      </c>
      <c r="Q12" s="404" t="s">
        <v>212</v>
      </c>
      <c r="R12" s="404" t="s">
        <v>213</v>
      </c>
      <c r="S12" s="404" t="s">
        <v>214</v>
      </c>
      <c r="T12" s="282" t="s">
        <v>215</v>
      </c>
      <c r="U12" s="1"/>
      <c r="V12" s="1"/>
      <c r="W12" s="1"/>
    </row>
    <row r="13" spans="2:23" x14ac:dyDescent="0.25">
      <c r="B13" s="1"/>
      <c r="C13" s="403"/>
      <c r="D13" s="406"/>
      <c r="E13" s="406"/>
      <c r="F13" s="406"/>
      <c r="G13" s="406"/>
      <c r="H13" s="406"/>
      <c r="I13" s="282" t="s">
        <v>216</v>
      </c>
      <c r="J13" s="1"/>
      <c r="K13" s="1"/>
      <c r="L13" s="1"/>
      <c r="M13" s="1"/>
      <c r="N13" s="403"/>
      <c r="O13" s="406"/>
      <c r="P13" s="406"/>
      <c r="Q13" s="406"/>
      <c r="R13" s="406"/>
      <c r="S13" s="406"/>
      <c r="T13" s="282" t="s">
        <v>216</v>
      </c>
      <c r="U13" s="1"/>
      <c r="V13" s="1"/>
      <c r="W13" s="1"/>
    </row>
    <row r="14" spans="2:23" s="192" customFormat="1" ht="20.100000000000001" customHeight="1" x14ac:dyDescent="0.25">
      <c r="C14" s="410" t="s">
        <v>40</v>
      </c>
      <c r="D14" s="411"/>
      <c r="E14" s="283">
        <f>E15+E16+E17</f>
        <v>13.23</v>
      </c>
      <c r="F14" s="283">
        <f t="shared" ref="F14:H14" si="0">F15+F16+F17</f>
        <v>14.589999999999998</v>
      </c>
      <c r="G14" s="283">
        <f t="shared" si="0"/>
        <v>51.42</v>
      </c>
      <c r="H14" s="283">
        <f t="shared" si="0"/>
        <v>379.5</v>
      </c>
      <c r="I14" s="283">
        <v>2.42</v>
      </c>
      <c r="N14" s="410" t="s">
        <v>40</v>
      </c>
      <c r="O14" s="411"/>
      <c r="P14" s="283">
        <f t="shared" ref="P14:P34" si="1">E14</f>
        <v>13.23</v>
      </c>
      <c r="Q14" s="283">
        <f t="shared" ref="Q14:S34" si="2">F14</f>
        <v>14.589999999999998</v>
      </c>
      <c r="R14" s="283">
        <f t="shared" si="2"/>
        <v>51.42</v>
      </c>
      <c r="S14" s="283">
        <f t="shared" si="2"/>
        <v>379.5</v>
      </c>
      <c r="T14" s="283">
        <v>2.42</v>
      </c>
    </row>
    <row r="15" spans="2:23" s="192" customFormat="1" ht="20.100000000000001" customHeight="1" x14ac:dyDescent="0.25">
      <c r="C15" s="284" t="str">
        <f>Меню!A6</f>
        <v>Бутерброд с маслом</v>
      </c>
      <c r="D15" s="285" t="str">
        <f>Меню!D6</f>
        <v>20/6</v>
      </c>
      <c r="E15" s="286">
        <v>3.67</v>
      </c>
      <c r="F15" s="286">
        <v>5.0599999999999996</v>
      </c>
      <c r="G15" s="286">
        <v>10.66</v>
      </c>
      <c r="H15" s="286">
        <v>92.85</v>
      </c>
      <c r="I15" s="287">
        <v>0.08</v>
      </c>
      <c r="N15" s="284" t="str">
        <f t="shared" ref="N15:O33" si="3">C15</f>
        <v>Бутерброд с маслом</v>
      </c>
      <c r="O15" s="285" t="str">
        <f t="shared" si="3"/>
        <v>20/6</v>
      </c>
      <c r="P15" s="286">
        <f t="shared" si="1"/>
        <v>3.67</v>
      </c>
      <c r="Q15" s="286">
        <f t="shared" si="2"/>
        <v>5.0599999999999996</v>
      </c>
      <c r="R15" s="286">
        <f t="shared" si="2"/>
        <v>10.66</v>
      </c>
      <c r="S15" s="286">
        <f t="shared" si="2"/>
        <v>92.85</v>
      </c>
      <c r="T15" s="287">
        <v>0.08</v>
      </c>
    </row>
    <row r="16" spans="2:23" s="192" customFormat="1" ht="31.5" customHeight="1" x14ac:dyDescent="0.25">
      <c r="C16" s="288" t="str">
        <f>Меню!A10</f>
        <v>Каша жидкая молочная пшеничная</v>
      </c>
      <c r="D16" s="289" t="str">
        <f>Меню!D10</f>
        <v>200</v>
      </c>
      <c r="E16" s="290">
        <v>6.77</v>
      </c>
      <c r="F16" s="290">
        <v>7.25</v>
      </c>
      <c r="G16" s="291">
        <v>25.19</v>
      </c>
      <c r="H16" s="291">
        <v>193.8</v>
      </c>
      <c r="I16" s="291">
        <v>1.17</v>
      </c>
      <c r="M16" s="192">
        <v>1.33</v>
      </c>
      <c r="N16" s="288" t="str">
        <f t="shared" si="3"/>
        <v>Каша жидкая молочная пшеничная</v>
      </c>
      <c r="O16" s="289" t="str">
        <f t="shared" si="3"/>
        <v>200</v>
      </c>
      <c r="P16" s="290">
        <f t="shared" si="1"/>
        <v>6.77</v>
      </c>
      <c r="Q16" s="290">
        <f t="shared" si="2"/>
        <v>7.25</v>
      </c>
      <c r="R16" s="290">
        <f t="shared" si="2"/>
        <v>25.19</v>
      </c>
      <c r="S16" s="290">
        <f t="shared" si="2"/>
        <v>193.8</v>
      </c>
      <c r="T16" s="291">
        <v>1.17</v>
      </c>
    </row>
    <row r="17" spans="3:20" s="192" customFormat="1" ht="20.100000000000001" customHeight="1" x14ac:dyDescent="0.25">
      <c r="C17" s="292" t="str">
        <f>Меню!A17</f>
        <v>Кофейный напиток</v>
      </c>
      <c r="D17" s="293" t="str">
        <f>Меню!D17</f>
        <v>180</v>
      </c>
      <c r="E17" s="294">
        <v>2.79</v>
      </c>
      <c r="F17" s="294">
        <v>2.2799999999999998</v>
      </c>
      <c r="G17" s="294">
        <v>15.57</v>
      </c>
      <c r="H17" s="294">
        <v>92.85</v>
      </c>
      <c r="I17" s="294">
        <v>1.17</v>
      </c>
      <c r="M17" s="192">
        <v>1.2</v>
      </c>
      <c r="N17" s="292" t="str">
        <f t="shared" si="3"/>
        <v>Кофейный напиток</v>
      </c>
      <c r="O17" s="293" t="str">
        <f t="shared" si="3"/>
        <v>180</v>
      </c>
      <c r="P17" s="294">
        <f t="shared" si="1"/>
        <v>2.79</v>
      </c>
      <c r="Q17" s="294">
        <f t="shared" si="2"/>
        <v>2.2799999999999998</v>
      </c>
      <c r="R17" s="294">
        <f t="shared" si="2"/>
        <v>15.57</v>
      </c>
      <c r="S17" s="294">
        <f t="shared" si="2"/>
        <v>92.85</v>
      </c>
      <c r="T17" s="294">
        <v>1.17</v>
      </c>
    </row>
    <row r="18" spans="3:20" s="192" customFormat="1" ht="20.100000000000001" customHeight="1" x14ac:dyDescent="0.25">
      <c r="C18" s="295"/>
      <c r="D18" s="290"/>
      <c r="E18" s="291"/>
      <c r="F18" s="290"/>
      <c r="G18" s="290"/>
      <c r="H18" s="290"/>
      <c r="I18" s="290"/>
      <c r="N18" s="295"/>
      <c r="O18" s="290"/>
      <c r="P18" s="291"/>
      <c r="Q18" s="291"/>
      <c r="R18" s="291"/>
      <c r="S18" s="291"/>
      <c r="T18" s="290"/>
    </row>
    <row r="19" spans="3:20" s="192" customFormat="1" ht="20.100000000000001" customHeight="1" x14ac:dyDescent="0.25">
      <c r="C19" s="412" t="s">
        <v>41</v>
      </c>
      <c r="D19" s="413"/>
      <c r="E19" s="296">
        <f>E20</f>
        <v>0.12</v>
      </c>
      <c r="F19" s="296">
        <f t="shared" ref="F19:H19" si="4">F20</f>
        <v>0.12</v>
      </c>
      <c r="G19" s="296">
        <f t="shared" si="4"/>
        <v>15.06</v>
      </c>
      <c r="H19" s="283">
        <f t="shared" si="4"/>
        <v>90</v>
      </c>
      <c r="I19" s="283">
        <v>0</v>
      </c>
      <c r="N19" s="412" t="s">
        <v>41</v>
      </c>
      <c r="O19" s="413"/>
      <c r="P19" s="296">
        <f t="shared" si="1"/>
        <v>0.12</v>
      </c>
      <c r="Q19" s="296">
        <f t="shared" si="2"/>
        <v>0.12</v>
      </c>
      <c r="R19" s="296">
        <f t="shared" si="2"/>
        <v>15.06</v>
      </c>
      <c r="S19" s="283">
        <f t="shared" si="2"/>
        <v>90</v>
      </c>
      <c r="T19" s="283">
        <v>0</v>
      </c>
    </row>
    <row r="20" spans="3:20" s="192" customFormat="1" ht="32.25" customHeight="1" x14ac:dyDescent="0.25">
      <c r="C20" s="295" t="str">
        <f>Меню!A23</f>
        <v>Напиток из изюма + Витамин С</v>
      </c>
      <c r="D20" s="297">
        <f>Меню!D23</f>
        <v>150</v>
      </c>
      <c r="E20" s="290">
        <v>0.12</v>
      </c>
      <c r="F20" s="290">
        <v>0.12</v>
      </c>
      <c r="G20" s="290">
        <v>15.06</v>
      </c>
      <c r="H20" s="291">
        <v>90</v>
      </c>
      <c r="I20" s="291">
        <v>0</v>
      </c>
      <c r="N20" s="295" t="str">
        <f t="shared" si="3"/>
        <v>Напиток из изюма + Витамин С</v>
      </c>
      <c r="O20" s="297">
        <f>D20</f>
        <v>150</v>
      </c>
      <c r="P20" s="290">
        <f t="shared" si="1"/>
        <v>0.12</v>
      </c>
      <c r="Q20" s="290">
        <f t="shared" si="2"/>
        <v>0.12</v>
      </c>
      <c r="R20" s="290">
        <f t="shared" si="2"/>
        <v>15.06</v>
      </c>
      <c r="S20" s="291">
        <f t="shared" si="2"/>
        <v>90</v>
      </c>
      <c r="T20" s="291">
        <v>0</v>
      </c>
    </row>
    <row r="21" spans="3:20" s="192" customFormat="1" ht="20.100000000000001" customHeight="1" x14ac:dyDescent="0.25">
      <c r="C21" s="412" t="s">
        <v>42</v>
      </c>
      <c r="D21" s="413"/>
      <c r="E21" s="283">
        <f>E22+E23+E24+E26+E27+E28+E29+E30</f>
        <v>26.37</v>
      </c>
      <c r="F21" s="283">
        <f t="shared" ref="F21:H21" si="5">F22+F23+F24+F26+F27+F28+F29+F30</f>
        <v>22.3</v>
      </c>
      <c r="G21" s="283">
        <f t="shared" si="5"/>
        <v>76.25</v>
      </c>
      <c r="H21" s="283">
        <f t="shared" si="5"/>
        <v>624.25000000000011</v>
      </c>
      <c r="I21" s="283">
        <v>41.33</v>
      </c>
      <c r="N21" s="412" t="s">
        <v>42</v>
      </c>
      <c r="O21" s="413"/>
      <c r="P21" s="283">
        <f t="shared" si="1"/>
        <v>26.37</v>
      </c>
      <c r="Q21" s="283">
        <f t="shared" si="2"/>
        <v>22.3</v>
      </c>
      <c r="R21" s="283">
        <f t="shared" si="2"/>
        <v>76.25</v>
      </c>
      <c r="S21" s="283">
        <f t="shared" si="2"/>
        <v>624.25000000000011</v>
      </c>
      <c r="T21" s="283">
        <v>41.33</v>
      </c>
    </row>
    <row r="22" spans="3:20" s="192" customFormat="1" ht="29.25" customHeight="1" x14ac:dyDescent="0.25">
      <c r="C22" s="298" t="str">
        <f>Меню!A29</f>
        <v>Яйцо отварное с горошком</v>
      </c>
      <c r="D22" s="299" t="str">
        <f>Меню!D29</f>
        <v>20/20</v>
      </c>
      <c r="E22" s="290">
        <v>2.63</v>
      </c>
      <c r="F22" s="291">
        <v>2.34</v>
      </c>
      <c r="G22" s="291">
        <v>1.44</v>
      </c>
      <c r="H22" s="291">
        <v>39.4</v>
      </c>
      <c r="I22" s="291">
        <v>5.8</v>
      </c>
      <c r="N22" s="298" t="str">
        <f t="shared" si="3"/>
        <v>Яйцо отварное с горошком</v>
      </c>
      <c r="O22" s="299" t="str">
        <f t="shared" ref="O22:O33" si="6">D22</f>
        <v>20/20</v>
      </c>
      <c r="P22" s="290">
        <f t="shared" si="1"/>
        <v>2.63</v>
      </c>
      <c r="Q22" s="290">
        <f t="shared" si="2"/>
        <v>2.34</v>
      </c>
      <c r="R22" s="290">
        <f t="shared" si="2"/>
        <v>1.44</v>
      </c>
      <c r="S22" s="290">
        <f t="shared" si="2"/>
        <v>39.4</v>
      </c>
      <c r="T22" s="291">
        <f>I22</f>
        <v>5.8</v>
      </c>
    </row>
    <row r="23" spans="3:20" s="192" customFormat="1" ht="48" customHeight="1" x14ac:dyDescent="0.25">
      <c r="C23" s="298" t="str">
        <f>Меню!A32</f>
        <v>Суп с макаронными изделиями, картофелем, птицей  со сметаной</v>
      </c>
      <c r="D23" s="299" t="str">
        <f>Меню!D32</f>
        <v>200/5/5</v>
      </c>
      <c r="E23" s="290">
        <v>4.76</v>
      </c>
      <c r="F23" s="291">
        <v>5.35</v>
      </c>
      <c r="G23" s="291">
        <v>17.07</v>
      </c>
      <c r="H23" s="291">
        <v>131.07</v>
      </c>
      <c r="I23" s="291">
        <v>11.78</v>
      </c>
      <c r="M23" s="192">
        <v>1.1100000000000001</v>
      </c>
      <c r="N23" s="298" t="str">
        <f t="shared" si="3"/>
        <v>Суп с макаронными изделиями, картофелем, птицей  со сметаной</v>
      </c>
      <c r="O23" s="299" t="str">
        <f t="shared" si="6"/>
        <v>200/5/5</v>
      </c>
      <c r="P23" s="290">
        <f t="shared" si="1"/>
        <v>4.76</v>
      </c>
      <c r="Q23" s="290">
        <f t="shared" si="2"/>
        <v>5.35</v>
      </c>
      <c r="R23" s="290">
        <f t="shared" si="2"/>
        <v>17.07</v>
      </c>
      <c r="S23" s="290">
        <f t="shared" si="2"/>
        <v>131.07</v>
      </c>
      <c r="T23" s="291">
        <v>11.78</v>
      </c>
    </row>
    <row r="24" spans="3:20" s="192" customFormat="1" ht="30" customHeight="1" x14ac:dyDescent="0.25">
      <c r="C24" s="298" t="str">
        <f>Меню!A44</f>
        <v>Котлета столовая со сметано-томатным соусом</v>
      </c>
      <c r="D24" s="299">
        <f>Меню!D44</f>
        <v>80</v>
      </c>
      <c r="E24" s="290">
        <v>11</v>
      </c>
      <c r="F24" s="291">
        <v>10.26</v>
      </c>
      <c r="G24" s="291">
        <v>5.33</v>
      </c>
      <c r="H24" s="291">
        <v>158.01</v>
      </c>
      <c r="I24" s="291"/>
      <c r="M24" s="192">
        <v>1.4</v>
      </c>
      <c r="N24" s="298" t="str">
        <f t="shared" si="3"/>
        <v>Котлета столовая со сметано-томатным соусом</v>
      </c>
      <c r="O24" s="299">
        <f t="shared" si="6"/>
        <v>80</v>
      </c>
      <c r="P24" s="290">
        <f t="shared" si="1"/>
        <v>11</v>
      </c>
      <c r="Q24" s="290">
        <f t="shared" si="2"/>
        <v>10.26</v>
      </c>
      <c r="R24" s="290">
        <f t="shared" si="2"/>
        <v>5.33</v>
      </c>
      <c r="S24" s="290">
        <f t="shared" si="2"/>
        <v>158.01</v>
      </c>
      <c r="T24" s="291"/>
    </row>
    <row r="25" spans="3:20" s="192" customFormat="1" ht="20.100000000000001" customHeight="1" x14ac:dyDescent="0.25">
      <c r="C25" s="298" t="str">
        <f>Меню!A54</f>
        <v>Сложный гарнир :</v>
      </c>
      <c r="D25" s="299">
        <f>Меню!D54</f>
        <v>150</v>
      </c>
      <c r="E25" s="290"/>
      <c r="F25" s="291"/>
      <c r="G25" s="291"/>
      <c r="H25" s="291"/>
      <c r="I25" s="291"/>
      <c r="N25" s="298" t="str">
        <f t="shared" si="3"/>
        <v>Сложный гарнир :</v>
      </c>
      <c r="O25" s="299">
        <f t="shared" si="6"/>
        <v>150</v>
      </c>
      <c r="P25" s="290"/>
      <c r="Q25" s="290"/>
      <c r="R25" s="290"/>
      <c r="S25" s="290"/>
      <c r="T25" s="291"/>
    </row>
    <row r="26" spans="3:20" s="192" customFormat="1" ht="22.5" customHeight="1" x14ac:dyDescent="0.25">
      <c r="C26" s="298" t="str">
        <f>Меню!A55</f>
        <v>Пюре картофельное</v>
      </c>
      <c r="D26" s="299">
        <f>Меню!D55</f>
        <v>100</v>
      </c>
      <c r="E26" s="290">
        <v>2.2000000000000002</v>
      </c>
      <c r="F26" s="291">
        <v>3</v>
      </c>
      <c r="G26" s="291">
        <v>14.68</v>
      </c>
      <c r="H26" s="291">
        <v>95.84</v>
      </c>
      <c r="I26" s="291">
        <v>2.08</v>
      </c>
      <c r="M26" s="192">
        <v>1.43</v>
      </c>
      <c r="N26" s="298" t="str">
        <f t="shared" si="3"/>
        <v>Пюре картофельное</v>
      </c>
      <c r="O26" s="299">
        <f t="shared" si="6"/>
        <v>100</v>
      </c>
      <c r="P26" s="290">
        <f t="shared" si="1"/>
        <v>2.2000000000000002</v>
      </c>
      <c r="Q26" s="290">
        <f t="shared" si="2"/>
        <v>3</v>
      </c>
      <c r="R26" s="290">
        <f t="shared" si="2"/>
        <v>14.68</v>
      </c>
      <c r="S26" s="290">
        <f t="shared" si="2"/>
        <v>95.84</v>
      </c>
      <c r="T26" s="291">
        <v>2.08</v>
      </c>
    </row>
    <row r="27" spans="3:20" s="192" customFormat="1" ht="20.100000000000001" customHeight="1" x14ac:dyDescent="0.25">
      <c r="C27" s="298" t="str">
        <f>Меню!A60</f>
        <v>Капуста тушеная</v>
      </c>
      <c r="D27" s="299">
        <f>Меню!D60</f>
        <v>50</v>
      </c>
      <c r="E27" s="290">
        <v>1.33</v>
      </c>
      <c r="F27" s="291">
        <v>0.8</v>
      </c>
      <c r="G27" s="291">
        <v>3.3</v>
      </c>
      <c r="H27" s="291">
        <v>33.299999999999997</v>
      </c>
      <c r="I27" s="291">
        <v>16.95</v>
      </c>
      <c r="N27" s="298" t="str">
        <f t="shared" si="3"/>
        <v>Капуста тушеная</v>
      </c>
      <c r="O27" s="299">
        <f t="shared" si="6"/>
        <v>50</v>
      </c>
      <c r="P27" s="290">
        <f t="shared" si="1"/>
        <v>1.33</v>
      </c>
      <c r="Q27" s="290">
        <f t="shared" si="2"/>
        <v>0.8</v>
      </c>
      <c r="R27" s="290">
        <f t="shared" si="2"/>
        <v>3.3</v>
      </c>
      <c r="S27" s="290">
        <f t="shared" si="2"/>
        <v>33.299999999999997</v>
      </c>
      <c r="T27" s="291">
        <v>16.95</v>
      </c>
    </row>
    <row r="28" spans="3:20" s="192" customFormat="1" ht="34.5" customHeight="1" x14ac:dyDescent="0.25">
      <c r="C28" s="298" t="str">
        <f>Меню!A68</f>
        <v>Компот из ягодно-яблочной смеси</v>
      </c>
      <c r="D28" s="299">
        <f>Меню!D68</f>
        <v>180</v>
      </c>
      <c r="E28" s="290">
        <v>0.78</v>
      </c>
      <c r="F28" s="291">
        <v>0</v>
      </c>
      <c r="G28" s="291">
        <v>13.68</v>
      </c>
      <c r="H28" s="291">
        <v>55.88</v>
      </c>
      <c r="I28" s="291">
        <v>10.52</v>
      </c>
      <c r="M28" s="192">
        <v>1.2</v>
      </c>
      <c r="N28" s="298" t="str">
        <f t="shared" si="3"/>
        <v>Компот из ягодно-яблочной смеси</v>
      </c>
      <c r="O28" s="299">
        <f t="shared" si="6"/>
        <v>180</v>
      </c>
      <c r="P28" s="290">
        <f t="shared" si="1"/>
        <v>0.78</v>
      </c>
      <c r="Q28" s="290">
        <f t="shared" si="2"/>
        <v>0</v>
      </c>
      <c r="R28" s="290">
        <f t="shared" si="2"/>
        <v>13.68</v>
      </c>
      <c r="S28" s="290">
        <f t="shared" si="2"/>
        <v>55.88</v>
      </c>
      <c r="T28" s="291">
        <v>10.52</v>
      </c>
    </row>
    <row r="29" spans="3:20" s="192" customFormat="1" ht="33" customHeight="1" x14ac:dyDescent="0.25">
      <c r="C29" s="298" t="str">
        <f>Меню!A72</f>
        <v xml:space="preserve">Хлеб "Николаевский" ржаной </v>
      </c>
      <c r="D29" s="299">
        <f>Меню!D72</f>
        <v>25</v>
      </c>
      <c r="E29" s="290">
        <v>1.65</v>
      </c>
      <c r="F29" s="291">
        <v>0.3</v>
      </c>
      <c r="G29" s="291">
        <v>8.5500000000000007</v>
      </c>
      <c r="H29" s="291">
        <v>55.25</v>
      </c>
      <c r="I29" s="291">
        <v>0</v>
      </c>
      <c r="N29" s="298" t="str">
        <f t="shared" si="3"/>
        <v xml:space="preserve">Хлеб "Николаевский" ржаной </v>
      </c>
      <c r="O29" s="299">
        <f t="shared" si="6"/>
        <v>25</v>
      </c>
      <c r="P29" s="290">
        <f t="shared" si="1"/>
        <v>1.65</v>
      </c>
      <c r="Q29" s="290">
        <f t="shared" si="2"/>
        <v>0.3</v>
      </c>
      <c r="R29" s="290">
        <f t="shared" si="2"/>
        <v>8.5500000000000007</v>
      </c>
      <c r="S29" s="290">
        <f t="shared" si="2"/>
        <v>55.25</v>
      </c>
      <c r="T29" s="291">
        <v>0</v>
      </c>
    </row>
    <row r="30" spans="3:20" s="192" customFormat="1" ht="33" customHeight="1" x14ac:dyDescent="0.25">
      <c r="C30" s="298" t="str">
        <f>Меню!A73</f>
        <v>Хлеб "Свежий" пшеничный</v>
      </c>
      <c r="D30" s="299">
        <f>Меню!D73</f>
        <v>20</v>
      </c>
      <c r="E30" s="290">
        <v>2.02</v>
      </c>
      <c r="F30" s="291">
        <v>0.25</v>
      </c>
      <c r="G30" s="291">
        <v>12.2</v>
      </c>
      <c r="H30" s="291">
        <v>55.5</v>
      </c>
      <c r="I30" s="291">
        <v>0</v>
      </c>
      <c r="N30" s="298" t="str">
        <f t="shared" si="3"/>
        <v>Хлеб "Свежий" пшеничный</v>
      </c>
      <c r="O30" s="299">
        <f t="shared" si="6"/>
        <v>20</v>
      </c>
      <c r="P30" s="290">
        <f t="shared" si="1"/>
        <v>2.02</v>
      </c>
      <c r="Q30" s="290">
        <f t="shared" si="2"/>
        <v>0.25</v>
      </c>
      <c r="R30" s="290">
        <f t="shared" si="2"/>
        <v>12.2</v>
      </c>
      <c r="S30" s="290">
        <f t="shared" si="2"/>
        <v>55.5</v>
      </c>
      <c r="T30" s="291">
        <v>0</v>
      </c>
    </row>
    <row r="31" spans="3:20" s="192" customFormat="1" ht="20.100000000000001" customHeight="1" x14ac:dyDescent="0.25">
      <c r="C31" s="300" t="s">
        <v>43</v>
      </c>
      <c r="D31" s="301"/>
      <c r="E31" s="283">
        <f>E32+E33</f>
        <v>7.0299999999999994</v>
      </c>
      <c r="F31" s="283">
        <f t="shared" ref="F31:H31" si="7">F32+F33</f>
        <v>13.13</v>
      </c>
      <c r="G31" s="283">
        <f t="shared" si="7"/>
        <v>55.269999999999996</v>
      </c>
      <c r="H31" s="283">
        <f t="shared" si="7"/>
        <v>276.15999999999997</v>
      </c>
      <c r="I31" s="283">
        <v>0</v>
      </c>
      <c r="N31" s="300" t="s">
        <v>43</v>
      </c>
      <c r="O31" s="301"/>
      <c r="P31" s="283">
        <f t="shared" si="1"/>
        <v>7.0299999999999994</v>
      </c>
      <c r="Q31" s="283">
        <f t="shared" si="2"/>
        <v>13.13</v>
      </c>
      <c r="R31" s="283">
        <f t="shared" si="2"/>
        <v>55.269999999999996</v>
      </c>
      <c r="S31" s="283">
        <f t="shared" si="2"/>
        <v>276.15999999999997</v>
      </c>
      <c r="T31" s="283">
        <v>0</v>
      </c>
    </row>
    <row r="32" spans="3:20" s="192" customFormat="1" ht="20.100000000000001" customHeight="1" x14ac:dyDescent="0.25">
      <c r="C32" s="302" t="str">
        <f>Меню!A75</f>
        <v>Манник</v>
      </c>
      <c r="D32" s="297">
        <f>Меню!D75</f>
        <v>70</v>
      </c>
      <c r="E32" s="291">
        <v>4.75</v>
      </c>
      <c r="F32" s="291">
        <v>11.23</v>
      </c>
      <c r="G32" s="291">
        <v>41.66</v>
      </c>
      <c r="H32" s="291">
        <v>195</v>
      </c>
      <c r="I32" s="291"/>
      <c r="M32" s="192">
        <v>1.75</v>
      </c>
      <c r="N32" s="302" t="str">
        <f t="shared" si="3"/>
        <v>Манник</v>
      </c>
      <c r="O32" s="297">
        <f t="shared" si="6"/>
        <v>70</v>
      </c>
      <c r="P32" s="291">
        <f t="shared" si="1"/>
        <v>4.75</v>
      </c>
      <c r="Q32" s="291">
        <f t="shared" si="2"/>
        <v>11.23</v>
      </c>
      <c r="R32" s="291">
        <f t="shared" si="2"/>
        <v>41.66</v>
      </c>
      <c r="S32" s="291">
        <f t="shared" si="2"/>
        <v>195</v>
      </c>
      <c r="T32" s="291"/>
    </row>
    <row r="33" spans="2:23" s="192" customFormat="1" ht="20.100000000000001" customHeight="1" x14ac:dyDescent="0.25">
      <c r="C33" s="303" t="str">
        <f>Меню!A87</f>
        <v>Чай с молоком и сахаром</v>
      </c>
      <c r="D33" s="304" t="str">
        <f>Меню!D87</f>
        <v>180</v>
      </c>
      <c r="E33" s="291">
        <v>2.2799999999999998</v>
      </c>
      <c r="F33" s="291">
        <v>1.9</v>
      </c>
      <c r="G33" s="291">
        <v>13.61</v>
      </c>
      <c r="H33" s="291">
        <v>81.16</v>
      </c>
      <c r="I33" s="291">
        <v>0</v>
      </c>
      <c r="M33" s="192">
        <v>1.2</v>
      </c>
      <c r="N33" s="303" t="str">
        <f t="shared" si="3"/>
        <v>Чай с молоком и сахаром</v>
      </c>
      <c r="O33" s="304" t="str">
        <f t="shared" si="6"/>
        <v>180</v>
      </c>
      <c r="P33" s="291">
        <f t="shared" si="1"/>
        <v>2.2799999999999998</v>
      </c>
      <c r="Q33" s="291">
        <f t="shared" si="2"/>
        <v>1.9</v>
      </c>
      <c r="R33" s="291">
        <f t="shared" si="2"/>
        <v>13.61</v>
      </c>
      <c r="S33" s="291">
        <f t="shared" si="2"/>
        <v>81.16</v>
      </c>
      <c r="T33" s="291">
        <v>0</v>
      </c>
    </row>
    <row r="34" spans="2:23" s="192" customFormat="1" ht="20.100000000000001" customHeight="1" x14ac:dyDescent="0.25">
      <c r="C34" s="305" t="s">
        <v>217</v>
      </c>
      <c r="D34" s="296"/>
      <c r="E34" s="283">
        <f>E31+E21+E19+E14</f>
        <v>46.75</v>
      </c>
      <c r="F34" s="283">
        <f t="shared" ref="F34:H34" si="8">F31+F21+F19+F14</f>
        <v>50.139999999999993</v>
      </c>
      <c r="G34" s="283">
        <f t="shared" si="8"/>
        <v>198</v>
      </c>
      <c r="H34" s="283">
        <f t="shared" si="8"/>
        <v>1369.91</v>
      </c>
      <c r="I34" s="283"/>
      <c r="N34" s="305" t="s">
        <v>217</v>
      </c>
      <c r="O34" s="296"/>
      <c r="P34" s="283">
        <f t="shared" si="1"/>
        <v>46.75</v>
      </c>
      <c r="Q34" s="283">
        <f t="shared" si="2"/>
        <v>50.139999999999993</v>
      </c>
      <c r="R34" s="283">
        <f t="shared" si="2"/>
        <v>198</v>
      </c>
      <c r="S34" s="283">
        <f t="shared" si="2"/>
        <v>1369.91</v>
      </c>
      <c r="T34" s="283"/>
    </row>
    <row r="35" spans="2:23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2:23" ht="15.75" x14ac:dyDescent="0.25">
      <c r="B36" s="1"/>
      <c r="C36" s="414" t="s">
        <v>218</v>
      </c>
      <c r="D36" s="414"/>
      <c r="E36" s="414"/>
      <c r="F36" s="414"/>
      <c r="G36" s="414"/>
      <c r="H36" s="414"/>
      <c r="I36" s="414"/>
      <c r="J36" s="192"/>
      <c r="K36" s="192"/>
      <c r="L36" s="1"/>
      <c r="M36" s="1"/>
      <c r="N36" s="414" t="s">
        <v>218</v>
      </c>
      <c r="O36" s="414"/>
      <c r="P36" s="414"/>
      <c r="Q36" s="414"/>
      <c r="R36" s="414"/>
      <c r="S36" s="414"/>
      <c r="T36" s="414"/>
      <c r="U36" s="192"/>
      <c r="V36" s="192"/>
      <c r="W36" s="1"/>
    </row>
    <row r="37" spans="2:23" ht="15.75" x14ac:dyDescent="0.25">
      <c r="B37" s="1"/>
      <c r="C37" s="156"/>
      <c r="D37" s="192"/>
      <c r="E37" s="192"/>
      <c r="F37" s="192"/>
      <c r="G37" s="192"/>
      <c r="H37" s="192"/>
      <c r="I37" s="192"/>
      <c r="J37" s="192"/>
      <c r="K37" s="192"/>
      <c r="L37" s="1"/>
      <c r="M37" s="1"/>
      <c r="N37" s="156"/>
      <c r="O37" s="192"/>
      <c r="P37" s="192"/>
      <c r="Q37" s="192"/>
      <c r="R37" s="192"/>
      <c r="S37" s="192"/>
      <c r="T37" s="192"/>
      <c r="U37" s="192"/>
      <c r="V37" s="192"/>
      <c r="W37" s="1"/>
    </row>
    <row r="38" spans="2:23" ht="15.75" x14ac:dyDescent="0.25">
      <c r="B38" s="1"/>
      <c r="C38" s="396" t="s">
        <v>219</v>
      </c>
      <c r="D38" s="396"/>
      <c r="E38" s="396"/>
      <c r="F38" s="396"/>
      <c r="G38" s="396"/>
      <c r="H38" s="396"/>
      <c r="I38" s="192"/>
      <c r="J38" s="192"/>
      <c r="K38" s="192"/>
      <c r="L38" s="1"/>
      <c r="M38" s="1"/>
      <c r="N38" s="396" t="s">
        <v>219</v>
      </c>
      <c r="O38" s="396"/>
      <c r="P38" s="396"/>
      <c r="Q38" s="396"/>
      <c r="R38" s="396"/>
      <c r="S38" s="396"/>
      <c r="T38" s="192"/>
      <c r="U38" s="192"/>
      <c r="V38" s="192"/>
      <c r="W38" s="1"/>
    </row>
    <row r="39" spans="2:23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2:23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2:23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23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23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23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23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23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23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23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</sheetData>
  <mergeCells count="32">
    <mergeCell ref="C14:D14"/>
    <mergeCell ref="C19:D19"/>
    <mergeCell ref="C21:D21"/>
    <mergeCell ref="C36:I36"/>
    <mergeCell ref="C38:H38"/>
    <mergeCell ref="C7:L7"/>
    <mergeCell ref="C8:L8"/>
    <mergeCell ref="C9:I9"/>
    <mergeCell ref="C10:H10"/>
    <mergeCell ref="C11:C13"/>
    <mergeCell ref="D11:D13"/>
    <mergeCell ref="E11:H11"/>
    <mergeCell ref="E12:E13"/>
    <mergeCell ref="F12:F13"/>
    <mergeCell ref="G12:G13"/>
    <mergeCell ref="H12:H13"/>
    <mergeCell ref="N38:S38"/>
    <mergeCell ref="N7:W7"/>
    <mergeCell ref="N8:W8"/>
    <mergeCell ref="N9:T9"/>
    <mergeCell ref="N10:S10"/>
    <mergeCell ref="N11:N13"/>
    <mergeCell ref="O11:O13"/>
    <mergeCell ref="P11:S11"/>
    <mergeCell ref="P12:P13"/>
    <mergeCell ref="Q12:Q13"/>
    <mergeCell ref="R12:R13"/>
    <mergeCell ref="S12:S13"/>
    <mergeCell ref="N14:O14"/>
    <mergeCell ref="N19:O19"/>
    <mergeCell ref="N21:O21"/>
    <mergeCell ref="N36:T36"/>
  </mergeCells>
  <pageMargins left="0" right="0" top="0" bottom="0" header="0" footer="0"/>
  <pageSetup paperSize="9" scale="68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  <pageSetUpPr fitToPage="1"/>
  </sheetPr>
  <dimension ref="A1:AF37"/>
  <sheetViews>
    <sheetView tabSelected="1" zoomScale="80" workbookViewId="0">
      <selection activeCell="AD5" sqref="AD5"/>
    </sheetView>
  </sheetViews>
  <sheetFormatPr defaultRowHeight="15" x14ac:dyDescent="0.25"/>
  <cols>
    <col min="1" max="1" width="41.42578125" customWidth="1"/>
    <col min="3" max="3" width="11.28515625" style="1" customWidth="1"/>
    <col min="4" max="4" width="8" customWidth="1"/>
    <col min="5" max="5" width="7.85546875" customWidth="1"/>
    <col min="6" max="6" width="7.7109375" customWidth="1"/>
    <col min="7" max="7" width="8" customWidth="1"/>
    <col min="8" max="8" width="8.140625" customWidth="1"/>
    <col min="9" max="9" width="7.5703125" customWidth="1"/>
    <col min="10" max="10" width="7.5703125" style="1" customWidth="1"/>
    <col min="11" max="11" width="8.5703125" customWidth="1"/>
    <col min="12" max="12" width="7.85546875" customWidth="1"/>
    <col min="13" max="13" width="8.42578125" customWidth="1"/>
    <col min="14" max="14" width="8" style="1" customWidth="1"/>
    <col min="15" max="15" width="8" customWidth="1"/>
    <col min="16" max="16" width="8" style="1" customWidth="1"/>
    <col min="17" max="17" width="8.42578125" customWidth="1"/>
    <col min="18" max="18" width="8.5703125" customWidth="1"/>
    <col min="19" max="19" width="8.7109375" customWidth="1"/>
    <col min="20" max="20" width="8.5703125" customWidth="1"/>
    <col min="24" max="24" width="8.28515625" customWidth="1"/>
    <col min="27" max="27" width="9.140625" style="1"/>
    <col min="28" max="28" width="7.7109375" customWidth="1"/>
    <col min="30" max="30" width="10.28515625" style="1" customWidth="1"/>
    <col min="31" max="31" width="7" style="1" customWidth="1"/>
  </cols>
  <sheetData>
    <row r="1" spans="1:32" s="212" customFormat="1" ht="15.75" x14ac:dyDescent="0.25">
      <c r="A1" s="306" t="s">
        <v>222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307"/>
      <c r="T1" s="192"/>
      <c r="U1" s="192"/>
      <c r="V1" s="192"/>
      <c r="W1" s="307"/>
      <c r="X1" s="192"/>
      <c r="Y1" s="192"/>
      <c r="Z1" s="192"/>
      <c r="AA1" s="192"/>
      <c r="AB1" s="192"/>
      <c r="AC1" s="192"/>
      <c r="AD1" s="192"/>
      <c r="AE1" s="192"/>
      <c r="AF1" s="192"/>
    </row>
    <row r="2" spans="1:32" s="1" customFormat="1" ht="94.5" customHeight="1" x14ac:dyDescent="0.25">
      <c r="A2" s="308" t="s">
        <v>190</v>
      </c>
      <c r="B2" s="309" t="s">
        <v>220</v>
      </c>
      <c r="C2" s="310" t="str">
        <f>Меню!A98</f>
        <v>батон Молочный</v>
      </c>
      <c r="D2" s="311" t="str">
        <f>Меню!A152</f>
        <v>Хлеб "Свежий" пшеничный</v>
      </c>
      <c r="E2" s="311" t="str">
        <f>Меню!A108</f>
        <v>масло сливочное 72,5%</v>
      </c>
      <c r="F2" s="311">
        <f>Меню!A100</f>
        <v>0</v>
      </c>
      <c r="G2" s="311" t="str">
        <f>Меню!A102</f>
        <v>крупа ячневая</v>
      </c>
      <c r="H2" s="311" t="str">
        <f>Меню!A104</f>
        <v>молоко питьевое 2,5% жирности</v>
      </c>
      <c r="I2" s="311" t="str">
        <f>Меню!A105</f>
        <v>сахар песок</v>
      </c>
      <c r="J2" s="311" t="str">
        <f>Меню!A161</f>
        <v>сахарная пудра</v>
      </c>
      <c r="K2" s="311" t="str">
        <f>Меню!A106</f>
        <v>соль йодированная</v>
      </c>
      <c r="L2" s="311" t="str">
        <f>Меню!A110</f>
        <v>чай чёрный</v>
      </c>
      <c r="M2" s="311" t="str">
        <f>Меню!A116</f>
        <v>яблоки свежие</v>
      </c>
      <c r="N2" s="311" t="str">
        <f>Меню!A129</f>
        <v>лавровый лист</v>
      </c>
      <c r="O2" s="311" t="str">
        <f>Меню!A103</f>
        <v>вода питьевая</v>
      </c>
      <c r="P2" s="311" t="str">
        <f>Меню!A119</f>
        <v>капуста б/к</v>
      </c>
      <c r="Q2" s="311" t="str">
        <f>Меню!A124</f>
        <v>картофель</v>
      </c>
      <c r="R2" s="311" t="str">
        <f>Меню!A125</f>
        <v>морковь</v>
      </c>
      <c r="S2" s="311" t="str">
        <f>Меню!A126</f>
        <v>лук репчатый</v>
      </c>
      <c r="T2" s="311" t="str">
        <f>Меню!A127</f>
        <v>огурцы соленые</v>
      </c>
      <c r="U2" s="311" t="str">
        <f>Меню!A128</f>
        <v>крупа перловая</v>
      </c>
      <c r="V2" s="311" t="str">
        <f>Меню!A132</f>
        <v>сметана 15% жирности</v>
      </c>
      <c r="W2" s="311" t="str">
        <f>Меню!A133</f>
        <v>масло растительное</v>
      </c>
      <c r="X2" s="311" t="str">
        <f>Меню!A135</f>
        <v>минтай тушка (с кожей без костей)</v>
      </c>
      <c r="Y2" s="311" t="str">
        <f>Меню!A158</f>
        <v>мука пшеничная в/с</v>
      </c>
      <c r="Z2" s="311" t="str">
        <f>Меню!A147</f>
        <v>изюм светлый</v>
      </c>
      <c r="AA2" s="311" t="str">
        <f>Меню!A148</f>
        <v>аскорбиновая кислота</v>
      </c>
      <c r="AB2" s="311" t="str">
        <f>Меню!A151</f>
        <v xml:space="preserve">Хлеб "Николаевский" ржаной </v>
      </c>
      <c r="AC2" s="311" t="str">
        <f>Меню!A155</f>
        <v>тесто слоеное промышленное производства</v>
      </c>
      <c r="AD2" s="311" t="str">
        <f>Меню!A156</f>
        <v>повидло</v>
      </c>
      <c r="AE2" s="312" t="str">
        <f>Меню!A157</f>
        <v xml:space="preserve">яйцо куриное </v>
      </c>
      <c r="AF2" s="53"/>
    </row>
    <row r="3" spans="1:32" s="1" customFormat="1" ht="16.5" customHeight="1" x14ac:dyDescent="0.25">
      <c r="A3" s="313" t="s">
        <v>223</v>
      </c>
      <c r="B3" s="314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90"/>
    </row>
    <row r="4" spans="1:32" s="1" customFormat="1" ht="14.1" customHeight="1" x14ac:dyDescent="0.25">
      <c r="A4" s="172" t="str">
        <f>Меню!A97</f>
        <v>Бутерброд с  повидлом</v>
      </c>
      <c r="B4" s="226" t="str">
        <f>Меню!D97</f>
        <v>20/15</v>
      </c>
      <c r="C4" s="275">
        <f>Меню!B98</f>
        <v>20</v>
      </c>
      <c r="D4" s="275"/>
      <c r="E4" s="275"/>
      <c r="F4" s="275">
        <f>Меню!B100</f>
        <v>0</v>
      </c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5"/>
      <c r="AB4" s="275"/>
      <c r="AC4" s="275"/>
      <c r="AD4" s="275">
        <f>Меню!B99</f>
        <v>15.3</v>
      </c>
      <c r="AE4" s="275"/>
      <c r="AF4" s="90"/>
    </row>
    <row r="5" spans="1:32" s="1" customFormat="1" ht="14.1" customHeight="1" x14ac:dyDescent="0.25">
      <c r="A5" s="172" t="str">
        <f>Меню!A101</f>
        <v>Каша жидкая молочная ячневая</v>
      </c>
      <c r="B5" s="226">
        <f>Меню!D101</f>
        <v>200</v>
      </c>
      <c r="C5" s="227"/>
      <c r="D5" s="227"/>
      <c r="E5" s="227">
        <f>Меню!B108</f>
        <v>2</v>
      </c>
      <c r="F5" s="227"/>
      <c r="G5" s="227">
        <f>Меню!B102</f>
        <v>22</v>
      </c>
      <c r="H5" s="227">
        <f>Меню!B104</f>
        <v>110</v>
      </c>
      <c r="I5" s="227">
        <f>Меню!B105</f>
        <v>4</v>
      </c>
      <c r="J5" s="227"/>
      <c r="K5" s="227">
        <f>Меню!B106</f>
        <v>0.9</v>
      </c>
      <c r="L5" s="227"/>
      <c r="M5" s="227"/>
      <c r="N5" s="227"/>
      <c r="O5" s="227">
        <f>Меню!B103</f>
        <v>96</v>
      </c>
      <c r="P5" s="227"/>
      <c r="Q5" s="227"/>
      <c r="R5" s="227"/>
      <c r="S5" s="227"/>
      <c r="T5" s="227"/>
      <c r="U5" s="227"/>
      <c r="V5" s="227"/>
      <c r="W5" s="228"/>
      <c r="X5" s="229"/>
      <c r="Y5" s="229"/>
      <c r="Z5" s="229"/>
      <c r="AA5" s="229"/>
      <c r="AB5" s="229"/>
      <c r="AC5" s="229"/>
      <c r="AD5" s="229"/>
      <c r="AE5" s="229"/>
      <c r="AF5" s="90"/>
    </row>
    <row r="6" spans="1:32" s="1" customFormat="1" ht="14.1" customHeight="1" x14ac:dyDescent="0.25">
      <c r="A6" s="172" t="str">
        <f>Меню!A109</f>
        <v>Чай с молоком и сахаром</v>
      </c>
      <c r="B6" s="270">
        <f>Меню!D109</f>
        <v>180</v>
      </c>
      <c r="C6" s="227"/>
      <c r="D6" s="227"/>
      <c r="E6" s="227"/>
      <c r="F6" s="227"/>
      <c r="G6" s="227"/>
      <c r="H6" s="227">
        <f>Меню!B111</f>
        <v>50</v>
      </c>
      <c r="I6" s="227">
        <f>Меню!B112</f>
        <v>9</v>
      </c>
      <c r="J6" s="227"/>
      <c r="K6" s="227"/>
      <c r="L6" s="227">
        <f>Меню!B110</f>
        <v>0.4</v>
      </c>
      <c r="M6" s="227"/>
      <c r="N6" s="227"/>
      <c r="O6" s="227">
        <f>Меню!B113</f>
        <v>140</v>
      </c>
      <c r="P6" s="227"/>
      <c r="Q6" s="227"/>
      <c r="R6" s="227"/>
      <c r="S6" s="227"/>
      <c r="T6" s="227"/>
      <c r="U6" s="227"/>
      <c r="V6" s="227"/>
      <c r="W6" s="228"/>
      <c r="X6" s="229"/>
      <c r="Y6" s="229"/>
      <c r="Z6" s="229"/>
      <c r="AA6" s="229"/>
      <c r="AB6" s="229"/>
      <c r="AC6" s="229"/>
      <c r="AD6" s="229"/>
      <c r="AE6" s="229"/>
      <c r="AF6" s="90"/>
    </row>
    <row r="7" spans="1:32" s="1" customFormat="1" ht="14.1" customHeight="1" x14ac:dyDescent="0.25">
      <c r="A7" s="233" t="s">
        <v>192</v>
      </c>
      <c r="B7" s="234"/>
      <c r="C7" s="318">
        <f>SUM(C4:C6)</f>
        <v>20</v>
      </c>
      <c r="D7" s="318">
        <f>SUM(D4:D6)</f>
        <v>0</v>
      </c>
      <c r="E7" s="318">
        <f t="shared" ref="E7:AE7" si="0">SUM(E4:E6)</f>
        <v>2</v>
      </c>
      <c r="F7" s="318">
        <f t="shared" si="0"/>
        <v>0</v>
      </c>
      <c r="G7" s="318">
        <f t="shared" si="0"/>
        <v>22</v>
      </c>
      <c r="H7" s="318">
        <f t="shared" si="0"/>
        <v>160</v>
      </c>
      <c r="I7" s="318">
        <f t="shared" si="0"/>
        <v>13</v>
      </c>
      <c r="J7" s="318">
        <f t="shared" si="0"/>
        <v>0</v>
      </c>
      <c r="K7" s="318">
        <f t="shared" si="0"/>
        <v>0.9</v>
      </c>
      <c r="L7" s="318">
        <f t="shared" si="0"/>
        <v>0.4</v>
      </c>
      <c r="M7" s="318">
        <f t="shared" si="0"/>
        <v>0</v>
      </c>
      <c r="N7" s="318">
        <f t="shared" si="0"/>
        <v>0</v>
      </c>
      <c r="O7" s="318">
        <f t="shared" si="0"/>
        <v>236</v>
      </c>
      <c r="P7" s="318">
        <f t="shared" si="0"/>
        <v>0</v>
      </c>
      <c r="Q7" s="318">
        <f t="shared" si="0"/>
        <v>0</v>
      </c>
      <c r="R7" s="318">
        <f t="shared" si="0"/>
        <v>0</v>
      </c>
      <c r="S7" s="318">
        <f t="shared" si="0"/>
        <v>0</v>
      </c>
      <c r="T7" s="318">
        <f t="shared" si="0"/>
        <v>0</v>
      </c>
      <c r="U7" s="318">
        <f t="shared" si="0"/>
        <v>0</v>
      </c>
      <c r="V7" s="318">
        <f t="shared" si="0"/>
        <v>0</v>
      </c>
      <c r="W7" s="318">
        <f t="shared" si="0"/>
        <v>0</v>
      </c>
      <c r="X7" s="318">
        <f t="shared" si="0"/>
        <v>0</v>
      </c>
      <c r="Y7" s="318">
        <f t="shared" si="0"/>
        <v>0</v>
      </c>
      <c r="Z7" s="318">
        <f t="shared" si="0"/>
        <v>0</v>
      </c>
      <c r="AA7" s="318">
        <f t="shared" si="0"/>
        <v>0</v>
      </c>
      <c r="AB7" s="318">
        <f t="shared" si="0"/>
        <v>0</v>
      </c>
      <c r="AC7" s="318">
        <f t="shared" si="0"/>
        <v>0</v>
      </c>
      <c r="AD7" s="318">
        <f t="shared" si="0"/>
        <v>15.3</v>
      </c>
      <c r="AE7" s="318">
        <f t="shared" si="0"/>
        <v>0</v>
      </c>
      <c r="AF7" s="90"/>
    </row>
    <row r="8" spans="1:32" s="1" customFormat="1" ht="14.1" customHeight="1" x14ac:dyDescent="0.25">
      <c r="A8" s="236" t="s">
        <v>193</v>
      </c>
      <c r="B8" s="237">
        <v>0</v>
      </c>
      <c r="C8" s="238">
        <f>B8</f>
        <v>0</v>
      </c>
      <c r="D8" s="238">
        <f>B8</f>
        <v>0</v>
      </c>
      <c r="E8" s="238">
        <f t="shared" ref="E8:AE8" si="1">D8</f>
        <v>0</v>
      </c>
      <c r="F8" s="238">
        <f t="shared" si="1"/>
        <v>0</v>
      </c>
      <c r="G8" s="238">
        <f t="shared" si="1"/>
        <v>0</v>
      </c>
      <c r="H8" s="238">
        <f>G8</f>
        <v>0</v>
      </c>
      <c r="I8" s="238">
        <f t="shared" si="1"/>
        <v>0</v>
      </c>
      <c r="J8" s="238">
        <f t="shared" si="1"/>
        <v>0</v>
      </c>
      <c r="K8" s="238">
        <f>I8</f>
        <v>0</v>
      </c>
      <c r="L8" s="238">
        <f>K8</f>
        <v>0</v>
      </c>
      <c r="M8" s="238">
        <f t="shared" si="1"/>
        <v>0</v>
      </c>
      <c r="N8" s="238">
        <f t="shared" si="1"/>
        <v>0</v>
      </c>
      <c r="O8" s="238">
        <f>M8</f>
        <v>0</v>
      </c>
      <c r="P8" s="238">
        <f>N8</f>
        <v>0</v>
      </c>
      <c r="Q8" s="238">
        <f>O8</f>
        <v>0</v>
      </c>
      <c r="R8" s="238">
        <f t="shared" si="1"/>
        <v>0</v>
      </c>
      <c r="S8" s="238">
        <f t="shared" si="1"/>
        <v>0</v>
      </c>
      <c r="T8" s="238">
        <f t="shared" si="1"/>
        <v>0</v>
      </c>
      <c r="U8" s="238">
        <f t="shared" si="1"/>
        <v>0</v>
      </c>
      <c r="V8" s="238">
        <f t="shared" si="1"/>
        <v>0</v>
      </c>
      <c r="W8" s="238">
        <f t="shared" si="1"/>
        <v>0</v>
      </c>
      <c r="X8" s="238">
        <f t="shared" si="1"/>
        <v>0</v>
      </c>
      <c r="Y8" s="238">
        <f t="shared" si="1"/>
        <v>0</v>
      </c>
      <c r="Z8" s="238">
        <f t="shared" si="1"/>
        <v>0</v>
      </c>
      <c r="AA8" s="238">
        <f t="shared" si="1"/>
        <v>0</v>
      </c>
      <c r="AB8" s="238">
        <f>Z8</f>
        <v>0</v>
      </c>
      <c r="AC8" s="238">
        <f t="shared" si="1"/>
        <v>0</v>
      </c>
      <c r="AD8" s="238">
        <f t="shared" si="1"/>
        <v>0</v>
      </c>
      <c r="AE8" s="238">
        <f t="shared" si="1"/>
        <v>0</v>
      </c>
      <c r="AF8" s="90"/>
    </row>
    <row r="9" spans="1:32" s="1" customFormat="1" ht="14.1" customHeight="1" x14ac:dyDescent="0.25">
      <c r="A9" s="239" t="s">
        <v>194</v>
      </c>
      <c r="B9" s="240"/>
      <c r="C9" s="259">
        <f>C8*C7/1000</f>
        <v>0</v>
      </c>
      <c r="D9" s="259">
        <f>D8*D7/1000</f>
        <v>0</v>
      </c>
      <c r="E9" s="259">
        <f t="shared" ref="E9:AD9" si="2">E8*E7/1000</f>
        <v>0</v>
      </c>
      <c r="F9" s="259">
        <f t="shared" si="2"/>
        <v>0</v>
      </c>
      <c r="G9" s="259">
        <f t="shared" si="2"/>
        <v>0</v>
      </c>
      <c r="H9" s="259">
        <f t="shared" si="2"/>
        <v>0</v>
      </c>
      <c r="I9" s="259">
        <f t="shared" si="2"/>
        <v>0</v>
      </c>
      <c r="J9" s="259">
        <f t="shared" si="2"/>
        <v>0</v>
      </c>
      <c r="K9" s="259">
        <f t="shared" si="2"/>
        <v>0</v>
      </c>
      <c r="L9" s="259">
        <f t="shared" si="2"/>
        <v>0</v>
      </c>
      <c r="M9" s="259">
        <f t="shared" si="2"/>
        <v>0</v>
      </c>
      <c r="N9" s="259">
        <f t="shared" si="2"/>
        <v>0</v>
      </c>
      <c r="O9" s="259">
        <f t="shared" si="2"/>
        <v>0</v>
      </c>
      <c r="P9" s="259">
        <f t="shared" si="2"/>
        <v>0</v>
      </c>
      <c r="Q9" s="259">
        <f t="shared" si="2"/>
        <v>0</v>
      </c>
      <c r="R9" s="259">
        <f t="shared" si="2"/>
        <v>0</v>
      </c>
      <c r="S9" s="259">
        <f t="shared" si="2"/>
        <v>0</v>
      </c>
      <c r="T9" s="259">
        <f t="shared" si="2"/>
        <v>0</v>
      </c>
      <c r="U9" s="259">
        <f t="shared" si="2"/>
        <v>0</v>
      </c>
      <c r="V9" s="259">
        <f t="shared" si="2"/>
        <v>0</v>
      </c>
      <c r="W9" s="259">
        <f t="shared" si="2"/>
        <v>0</v>
      </c>
      <c r="X9" s="259">
        <f t="shared" si="2"/>
        <v>0</v>
      </c>
      <c r="Y9" s="259">
        <f t="shared" si="2"/>
        <v>0</v>
      </c>
      <c r="Z9" s="259">
        <f t="shared" si="2"/>
        <v>0</v>
      </c>
      <c r="AA9" s="259">
        <f t="shared" si="2"/>
        <v>0</v>
      </c>
      <c r="AB9" s="259">
        <f t="shared" si="2"/>
        <v>0</v>
      </c>
      <c r="AC9" s="259">
        <f t="shared" si="2"/>
        <v>0</v>
      </c>
      <c r="AD9" s="259">
        <f t="shared" si="2"/>
        <v>0</v>
      </c>
      <c r="AE9" s="260">
        <f>AE8*AE7/40</f>
        <v>0</v>
      </c>
      <c r="AF9" s="90"/>
    </row>
    <row r="10" spans="1:32" s="1" customFormat="1" ht="14.1" customHeight="1" x14ac:dyDescent="0.25">
      <c r="A10" s="316" t="s">
        <v>41</v>
      </c>
      <c r="B10" s="317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4"/>
      <c r="X10" s="321"/>
      <c r="Y10" s="321"/>
      <c r="Z10" s="321"/>
      <c r="AA10" s="321"/>
      <c r="AB10" s="321"/>
      <c r="AC10" s="321"/>
      <c r="AD10" s="321"/>
      <c r="AE10" s="321"/>
      <c r="AF10" s="90"/>
    </row>
    <row r="11" spans="1:32" s="1" customFormat="1" ht="14.1" customHeight="1" x14ac:dyDescent="0.25">
      <c r="A11" s="248" t="str">
        <f>Меню!A115</f>
        <v>Фрукт (яблоко)</v>
      </c>
      <c r="B11" s="249">
        <f>Меню!D115</f>
        <v>120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>
        <f>Меню!B116</f>
        <v>120</v>
      </c>
      <c r="N11" s="227"/>
      <c r="O11" s="229"/>
      <c r="P11" s="229"/>
      <c r="Q11" s="229"/>
      <c r="R11" s="229"/>
      <c r="S11" s="229"/>
      <c r="T11" s="229"/>
      <c r="U11" s="229"/>
      <c r="V11" s="229"/>
      <c r="W11" s="227"/>
      <c r="X11" s="229"/>
      <c r="Y11" s="229"/>
      <c r="Z11" s="229"/>
      <c r="AA11" s="229"/>
      <c r="AB11" s="227"/>
      <c r="AC11" s="229"/>
      <c r="AD11" s="229"/>
      <c r="AE11" s="229"/>
      <c r="AF11" s="90"/>
    </row>
    <row r="12" spans="1:32" s="1" customFormat="1" ht="15" customHeight="1" x14ac:dyDescent="0.25">
      <c r="A12" s="233" t="s">
        <v>195</v>
      </c>
      <c r="B12" s="234"/>
      <c r="C12" s="258">
        <f>SUM(C11)</f>
        <v>0</v>
      </c>
      <c r="D12" s="258">
        <f>SUM(D11)</f>
        <v>0</v>
      </c>
      <c r="E12" s="258">
        <f t="shared" ref="E12:AE12" si="3">SUM(E11)</f>
        <v>0</v>
      </c>
      <c r="F12" s="258">
        <f t="shared" si="3"/>
        <v>0</v>
      </c>
      <c r="G12" s="258">
        <f t="shared" si="3"/>
        <v>0</v>
      </c>
      <c r="H12" s="258">
        <f t="shared" si="3"/>
        <v>0</v>
      </c>
      <c r="I12" s="258">
        <f t="shared" si="3"/>
        <v>0</v>
      </c>
      <c r="J12" s="258">
        <f t="shared" si="3"/>
        <v>0</v>
      </c>
      <c r="K12" s="258">
        <f t="shared" si="3"/>
        <v>0</v>
      </c>
      <c r="L12" s="258">
        <f t="shared" si="3"/>
        <v>0</v>
      </c>
      <c r="M12" s="258">
        <f t="shared" si="3"/>
        <v>120</v>
      </c>
      <c r="N12" s="258">
        <f t="shared" si="3"/>
        <v>0</v>
      </c>
      <c r="O12" s="258">
        <f t="shared" si="3"/>
        <v>0</v>
      </c>
      <c r="P12" s="258">
        <f t="shared" si="3"/>
        <v>0</v>
      </c>
      <c r="Q12" s="258">
        <f t="shared" si="3"/>
        <v>0</v>
      </c>
      <c r="R12" s="258">
        <f t="shared" si="3"/>
        <v>0</v>
      </c>
      <c r="S12" s="258">
        <f t="shared" si="3"/>
        <v>0</v>
      </c>
      <c r="T12" s="258">
        <f t="shared" si="3"/>
        <v>0</v>
      </c>
      <c r="U12" s="258">
        <f t="shared" si="3"/>
        <v>0</v>
      </c>
      <c r="V12" s="258">
        <f t="shared" si="3"/>
        <v>0</v>
      </c>
      <c r="W12" s="258">
        <f t="shared" si="3"/>
        <v>0</v>
      </c>
      <c r="X12" s="258">
        <f t="shared" si="3"/>
        <v>0</v>
      </c>
      <c r="Y12" s="258">
        <f t="shared" si="3"/>
        <v>0</v>
      </c>
      <c r="Z12" s="258">
        <f t="shared" si="3"/>
        <v>0</v>
      </c>
      <c r="AA12" s="258">
        <f t="shared" si="3"/>
        <v>0</v>
      </c>
      <c r="AB12" s="258">
        <f t="shared" si="3"/>
        <v>0</v>
      </c>
      <c r="AC12" s="258">
        <f t="shared" si="3"/>
        <v>0</v>
      </c>
      <c r="AD12" s="258">
        <f t="shared" si="3"/>
        <v>0</v>
      </c>
      <c r="AE12" s="258">
        <f t="shared" si="3"/>
        <v>0</v>
      </c>
      <c r="AF12" s="90"/>
    </row>
    <row r="13" spans="1:32" s="1" customFormat="1" ht="14.1" customHeight="1" x14ac:dyDescent="0.25">
      <c r="A13" s="236" t="s">
        <v>193</v>
      </c>
      <c r="B13" s="237">
        <v>0</v>
      </c>
      <c r="C13" s="238">
        <f>B13</f>
        <v>0</v>
      </c>
      <c r="D13" s="238">
        <f>B13</f>
        <v>0</v>
      </c>
      <c r="E13" s="238">
        <f t="shared" ref="E13:AE13" si="4">D13</f>
        <v>0</v>
      </c>
      <c r="F13" s="238">
        <f t="shared" si="4"/>
        <v>0</v>
      </c>
      <c r="G13" s="238">
        <f t="shared" si="4"/>
        <v>0</v>
      </c>
      <c r="H13" s="238">
        <f>G13</f>
        <v>0</v>
      </c>
      <c r="I13" s="238">
        <f t="shared" si="4"/>
        <v>0</v>
      </c>
      <c r="J13" s="238">
        <f t="shared" si="4"/>
        <v>0</v>
      </c>
      <c r="K13" s="238">
        <f>I13</f>
        <v>0</v>
      </c>
      <c r="L13" s="238">
        <f>K13</f>
        <v>0</v>
      </c>
      <c r="M13" s="238">
        <f t="shared" si="4"/>
        <v>0</v>
      </c>
      <c r="N13" s="238">
        <f t="shared" si="4"/>
        <v>0</v>
      </c>
      <c r="O13" s="238">
        <f>M13</f>
        <v>0</v>
      </c>
      <c r="P13" s="238">
        <f>N13</f>
        <v>0</v>
      </c>
      <c r="Q13" s="238">
        <f>O13</f>
        <v>0</v>
      </c>
      <c r="R13" s="238">
        <f t="shared" si="4"/>
        <v>0</v>
      </c>
      <c r="S13" s="238">
        <f t="shared" si="4"/>
        <v>0</v>
      </c>
      <c r="T13" s="238">
        <f t="shared" si="4"/>
        <v>0</v>
      </c>
      <c r="U13" s="238">
        <f t="shared" si="4"/>
        <v>0</v>
      </c>
      <c r="V13" s="238">
        <f t="shared" si="4"/>
        <v>0</v>
      </c>
      <c r="W13" s="238">
        <f t="shared" si="4"/>
        <v>0</v>
      </c>
      <c r="X13" s="238">
        <f t="shared" si="4"/>
        <v>0</v>
      </c>
      <c r="Y13" s="238">
        <f t="shared" si="4"/>
        <v>0</v>
      </c>
      <c r="Z13" s="238">
        <f t="shared" si="4"/>
        <v>0</v>
      </c>
      <c r="AA13" s="238">
        <f t="shared" si="4"/>
        <v>0</v>
      </c>
      <c r="AB13" s="238">
        <f>Z13</f>
        <v>0</v>
      </c>
      <c r="AC13" s="238">
        <f t="shared" si="4"/>
        <v>0</v>
      </c>
      <c r="AD13" s="238">
        <f t="shared" si="4"/>
        <v>0</v>
      </c>
      <c r="AE13" s="238">
        <f t="shared" si="4"/>
        <v>0</v>
      </c>
      <c r="AF13" s="90"/>
    </row>
    <row r="14" spans="1:32" s="1" customFormat="1" ht="12.75" customHeight="1" x14ac:dyDescent="0.25">
      <c r="A14" s="239" t="s">
        <v>196</v>
      </c>
      <c r="B14" s="240"/>
      <c r="C14" s="240">
        <f>C13*C12/1000</f>
        <v>0</v>
      </c>
      <c r="D14" s="240">
        <f>D13*D12/1000</f>
        <v>0</v>
      </c>
      <c r="E14" s="240">
        <f t="shared" ref="E14:AE14" si="5">E13*E12/1000</f>
        <v>0</v>
      </c>
      <c r="F14" s="240">
        <f t="shared" si="5"/>
        <v>0</v>
      </c>
      <c r="G14" s="240">
        <f t="shared" si="5"/>
        <v>0</v>
      </c>
      <c r="H14" s="240">
        <f t="shared" si="5"/>
        <v>0</v>
      </c>
      <c r="I14" s="240">
        <f t="shared" si="5"/>
        <v>0</v>
      </c>
      <c r="J14" s="240">
        <f t="shared" si="5"/>
        <v>0</v>
      </c>
      <c r="K14" s="240">
        <f t="shared" si="5"/>
        <v>0</v>
      </c>
      <c r="L14" s="240">
        <f t="shared" si="5"/>
        <v>0</v>
      </c>
      <c r="M14" s="240">
        <f t="shared" si="5"/>
        <v>0</v>
      </c>
      <c r="N14" s="240">
        <f t="shared" si="5"/>
        <v>0</v>
      </c>
      <c r="O14" s="240">
        <f t="shared" si="5"/>
        <v>0</v>
      </c>
      <c r="P14" s="240">
        <f t="shared" si="5"/>
        <v>0</v>
      </c>
      <c r="Q14" s="240">
        <f t="shared" si="5"/>
        <v>0</v>
      </c>
      <c r="R14" s="240">
        <f t="shared" si="5"/>
        <v>0</v>
      </c>
      <c r="S14" s="240">
        <f t="shared" si="5"/>
        <v>0</v>
      </c>
      <c r="T14" s="240">
        <f t="shared" si="5"/>
        <v>0</v>
      </c>
      <c r="U14" s="240">
        <f t="shared" si="5"/>
        <v>0</v>
      </c>
      <c r="V14" s="240">
        <f t="shared" si="5"/>
        <v>0</v>
      </c>
      <c r="W14" s="240">
        <f t="shared" si="5"/>
        <v>0</v>
      </c>
      <c r="X14" s="240">
        <f t="shared" si="5"/>
        <v>0</v>
      </c>
      <c r="Y14" s="240">
        <f t="shared" si="5"/>
        <v>0</v>
      </c>
      <c r="Z14" s="240">
        <f t="shared" si="5"/>
        <v>0</v>
      </c>
      <c r="AA14" s="240">
        <f t="shared" si="5"/>
        <v>0</v>
      </c>
      <c r="AB14" s="240">
        <f t="shared" si="5"/>
        <v>0</v>
      </c>
      <c r="AC14" s="240">
        <f t="shared" si="5"/>
        <v>0</v>
      </c>
      <c r="AD14" s="240">
        <f t="shared" si="5"/>
        <v>0</v>
      </c>
      <c r="AE14" s="240">
        <f t="shared" si="5"/>
        <v>0</v>
      </c>
      <c r="AF14" s="90"/>
    </row>
    <row r="15" spans="1:32" s="1" customFormat="1" ht="13.5" customHeight="1" x14ac:dyDescent="0.25">
      <c r="A15" s="319" t="s">
        <v>42</v>
      </c>
      <c r="B15" s="237"/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1"/>
      <c r="P15" s="321"/>
      <c r="Q15" s="321"/>
      <c r="R15" s="321"/>
      <c r="S15" s="321"/>
      <c r="T15" s="321"/>
      <c r="U15" s="321"/>
      <c r="V15" s="321"/>
      <c r="W15" s="320"/>
      <c r="X15" s="321"/>
      <c r="Y15" s="321"/>
      <c r="Z15" s="321"/>
      <c r="AA15" s="321"/>
      <c r="AB15" s="320"/>
      <c r="AC15" s="321"/>
      <c r="AD15" s="321"/>
      <c r="AE15" s="321"/>
      <c r="AF15" s="90"/>
    </row>
    <row r="16" spans="1:32" s="1" customFormat="1" ht="14.1" customHeight="1" x14ac:dyDescent="0.25">
      <c r="A16" s="325" t="str">
        <f>Меню!A118</f>
        <v>Салат из свежей капусты с морковью</v>
      </c>
      <c r="B16" s="270">
        <f>Меню!D118</f>
        <v>50</v>
      </c>
      <c r="C16" s="229"/>
      <c r="D16" s="229"/>
      <c r="E16" s="229"/>
      <c r="F16" s="229"/>
      <c r="G16" s="229"/>
      <c r="H16" s="229"/>
      <c r="I16" s="227">
        <f>Меню!B121</f>
        <v>0.6</v>
      </c>
      <c r="J16" s="227"/>
      <c r="K16" s="227"/>
      <c r="L16" s="229"/>
      <c r="M16" s="227"/>
      <c r="N16" s="227"/>
      <c r="P16" s="227">
        <f>Меню!B119</f>
        <v>43.75</v>
      </c>
      <c r="Q16" s="227"/>
      <c r="R16" s="227">
        <f>Меню!B120</f>
        <v>18.75</v>
      </c>
      <c r="S16" s="227"/>
      <c r="T16" s="227"/>
      <c r="U16" s="229"/>
      <c r="V16" s="229"/>
      <c r="W16" s="227">
        <f>Меню!B122</f>
        <v>3</v>
      </c>
      <c r="X16" s="229"/>
      <c r="Y16" s="229"/>
      <c r="Z16" s="229"/>
      <c r="AA16" s="229"/>
      <c r="AB16" s="229"/>
      <c r="AC16" s="229"/>
      <c r="AD16" s="229"/>
      <c r="AE16" s="229"/>
      <c r="AF16" s="90"/>
    </row>
    <row r="17" spans="1:32" s="1" customFormat="1" ht="14.1" customHeight="1" x14ac:dyDescent="0.25">
      <c r="A17" s="248" t="str">
        <f>Меню!A123</f>
        <v>Рассольник Ленинградский со сметаной</v>
      </c>
      <c r="B17" s="270" t="str">
        <f>Меню!D123</f>
        <v>200/5</v>
      </c>
      <c r="C17" s="229"/>
      <c r="D17" s="229"/>
      <c r="E17" s="227"/>
      <c r="F17" s="229"/>
      <c r="G17" s="227"/>
      <c r="H17" s="227"/>
      <c r="I17" s="227"/>
      <c r="J17" s="227"/>
      <c r="K17" s="227">
        <f>Меню!B130</f>
        <v>1.5</v>
      </c>
      <c r="L17" s="227"/>
      <c r="M17" s="227"/>
      <c r="N17" s="227">
        <f>Меню!B129</f>
        <v>0.01</v>
      </c>
      <c r="O17" s="227">
        <f>Меню!B131</f>
        <v>225</v>
      </c>
      <c r="P17" s="227"/>
      <c r="Q17" s="227">
        <f>Меню!B124</f>
        <v>57.199999999999996</v>
      </c>
      <c r="R17" s="227">
        <f>Меню!B125</f>
        <v>10</v>
      </c>
      <c r="S17" s="227">
        <f>Меню!B126</f>
        <v>7.14</v>
      </c>
      <c r="T17" s="227">
        <f>Меню!B127</f>
        <v>15.959999999999999</v>
      </c>
      <c r="U17" s="227">
        <f>Меню!B128</f>
        <v>5</v>
      </c>
      <c r="V17" s="227">
        <f>Меню!B132</f>
        <v>5</v>
      </c>
      <c r="W17" s="227">
        <f>Меню!B133</f>
        <v>1.5</v>
      </c>
      <c r="X17" s="227"/>
      <c r="Y17" s="229"/>
      <c r="Z17" s="229"/>
      <c r="AA17" s="229"/>
      <c r="AB17" s="229"/>
      <c r="AC17" s="229"/>
      <c r="AD17" s="229"/>
      <c r="AE17" s="229"/>
      <c r="AF17" s="90"/>
    </row>
    <row r="18" spans="1:32" s="1" customFormat="1" ht="14.1" customHeight="1" x14ac:dyDescent="0.25">
      <c r="A18" s="230" t="str">
        <f>Меню!A134</f>
        <v>Рыба запеченная в сметане</v>
      </c>
      <c r="B18" s="270">
        <f>Меню!D134</f>
        <v>70</v>
      </c>
      <c r="C18" s="227"/>
      <c r="D18" s="227"/>
      <c r="E18" s="227"/>
      <c r="F18" s="229"/>
      <c r="G18" s="229"/>
      <c r="H18" s="229"/>
      <c r="I18" s="227"/>
      <c r="J18" s="227"/>
      <c r="K18" s="227">
        <f>Меню!B137</f>
        <v>1</v>
      </c>
      <c r="L18" s="229"/>
      <c r="M18" s="229"/>
      <c r="N18" s="229"/>
      <c r="O18" s="227">
        <f>Меню!B136</f>
        <v>10</v>
      </c>
      <c r="P18" s="229"/>
      <c r="Q18" s="227"/>
      <c r="R18" s="229"/>
      <c r="S18" s="227"/>
      <c r="T18" s="229"/>
      <c r="U18" s="227"/>
      <c r="V18" s="227">
        <f>Меню!B139</f>
        <v>10</v>
      </c>
      <c r="W18" s="227">
        <f>Меню!B138</f>
        <v>2</v>
      </c>
      <c r="X18" s="227">
        <f>Меню!B135</f>
        <v>134.4</v>
      </c>
      <c r="Y18" s="227"/>
      <c r="Z18" s="227"/>
      <c r="AA18" s="227"/>
      <c r="AB18" s="227"/>
      <c r="AC18" s="229"/>
      <c r="AD18" s="229"/>
      <c r="AE18" s="229"/>
      <c r="AF18" s="90"/>
    </row>
    <row r="19" spans="1:32" s="1" customFormat="1" ht="14.1" customHeight="1" x14ac:dyDescent="0.25">
      <c r="A19" s="230" t="str">
        <f>Меню!A140</f>
        <v>Картофельное пюре</v>
      </c>
      <c r="B19" s="270">
        <f>Меню!D140</f>
        <v>130</v>
      </c>
      <c r="C19" s="227"/>
      <c r="D19" s="227"/>
      <c r="E19" s="227">
        <f>Меню!B144</f>
        <v>4</v>
      </c>
      <c r="F19" s="229"/>
      <c r="G19" s="229"/>
      <c r="H19" s="227">
        <f>Меню!B143</f>
        <v>14.700000000000001</v>
      </c>
      <c r="I19" s="227"/>
      <c r="J19" s="227"/>
      <c r="K19" s="227">
        <f>Меню!B142</f>
        <v>1.5</v>
      </c>
      <c r="L19" s="229"/>
      <c r="M19" s="229"/>
      <c r="N19" s="229"/>
      <c r="O19" s="229"/>
      <c r="P19" s="229"/>
      <c r="Q19" s="227">
        <f>Меню!B141</f>
        <v>177.32</v>
      </c>
      <c r="R19" s="229"/>
      <c r="S19" s="227"/>
      <c r="T19" s="229"/>
      <c r="U19" s="227"/>
      <c r="V19" s="227"/>
      <c r="W19" s="227"/>
      <c r="X19" s="227"/>
      <c r="Y19" s="227"/>
      <c r="Z19" s="227"/>
      <c r="AA19" s="227"/>
      <c r="AB19" s="227"/>
      <c r="AC19" s="229"/>
      <c r="AD19" s="229"/>
      <c r="AE19" s="229"/>
      <c r="AF19" s="90"/>
    </row>
    <row r="20" spans="1:32" s="1" customFormat="1" ht="14.1" customHeight="1" x14ac:dyDescent="0.25">
      <c r="A20" s="230" t="str">
        <f>Меню!A146</f>
        <v>Компот из изюма +Витамин С</v>
      </c>
      <c r="B20" s="249">
        <f>Меню!D146</f>
        <v>180</v>
      </c>
      <c r="C20" s="229"/>
      <c r="D20" s="229"/>
      <c r="E20" s="227"/>
      <c r="F20" s="229"/>
      <c r="G20" s="227"/>
      <c r="H20" s="227"/>
      <c r="I20" s="227">
        <f>Меню!B150</f>
        <v>10</v>
      </c>
      <c r="J20" s="227"/>
      <c r="K20" s="227"/>
      <c r="L20" s="229"/>
      <c r="M20" s="227"/>
      <c r="N20" s="227"/>
      <c r="O20" s="227">
        <f>Меню!B149</f>
        <v>190</v>
      </c>
      <c r="P20" s="227"/>
      <c r="Q20" s="227"/>
      <c r="R20" s="227"/>
      <c r="S20" s="227"/>
      <c r="T20" s="227"/>
      <c r="U20" s="227"/>
      <c r="V20" s="229"/>
      <c r="W20" s="229"/>
      <c r="X20" s="229"/>
      <c r="Y20" s="227"/>
      <c r="Z20" s="227">
        <f>Меню!B147</f>
        <v>18</v>
      </c>
      <c r="AA20" s="227">
        <f>Меню!B148</f>
        <v>0.05</v>
      </c>
      <c r="AB20" s="229"/>
      <c r="AC20" s="229"/>
      <c r="AD20" s="229"/>
      <c r="AE20" s="229"/>
      <c r="AF20" s="90"/>
    </row>
    <row r="21" spans="1:32" s="1" customFormat="1" ht="14.1" customHeight="1" x14ac:dyDescent="0.25">
      <c r="A21" s="323" t="str">
        <f>Меню!A151</f>
        <v xml:space="preserve">Хлеб "Николаевский" ржаной </v>
      </c>
      <c r="B21" s="249">
        <f>Меню!D151</f>
        <v>25</v>
      </c>
      <c r="C21" s="229"/>
      <c r="D21" s="229"/>
      <c r="E21" s="229"/>
      <c r="F21" s="229"/>
      <c r="G21" s="229"/>
      <c r="H21" s="229"/>
      <c r="I21" s="227"/>
      <c r="J21" s="227"/>
      <c r="K21" s="229"/>
      <c r="L21" s="229"/>
      <c r="M21" s="229"/>
      <c r="N21" s="229"/>
      <c r="O21" s="229"/>
      <c r="P21" s="229"/>
      <c r="Q21" s="227"/>
      <c r="R21" s="229"/>
      <c r="S21" s="227"/>
      <c r="T21" s="229"/>
      <c r="U21" s="227"/>
      <c r="V21" s="227"/>
      <c r="W21" s="227"/>
      <c r="X21" s="227"/>
      <c r="Y21" s="229"/>
      <c r="Z21" s="227"/>
      <c r="AA21" s="227"/>
      <c r="AB21" s="250">
        <f>Меню!D151</f>
        <v>25</v>
      </c>
      <c r="AC21" s="229"/>
      <c r="AD21" s="229"/>
      <c r="AE21" s="229"/>
      <c r="AF21" s="90"/>
    </row>
    <row r="22" spans="1:32" s="1" customFormat="1" ht="14.1" customHeight="1" x14ac:dyDescent="0.25">
      <c r="A22" s="248" t="str">
        <f>Меню!A152</f>
        <v>Хлеб "Свежий" пшеничный</v>
      </c>
      <c r="B22" s="249">
        <f>Меню!D152</f>
        <v>20</v>
      </c>
      <c r="C22" s="227"/>
      <c r="D22" s="227">
        <f>Меню!D152</f>
        <v>20</v>
      </c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9"/>
      <c r="P22" s="229"/>
      <c r="Q22" s="229"/>
      <c r="R22" s="227"/>
      <c r="S22" s="229"/>
      <c r="T22" s="227"/>
      <c r="U22" s="229"/>
      <c r="V22" s="229"/>
      <c r="W22" s="227"/>
      <c r="X22" s="229"/>
      <c r="Y22" s="229"/>
      <c r="Z22" s="229"/>
      <c r="AA22" s="229"/>
      <c r="AB22" s="229"/>
      <c r="AC22" s="229"/>
      <c r="AD22" s="229"/>
      <c r="AE22" s="229"/>
      <c r="AF22" s="90"/>
    </row>
    <row r="23" spans="1:32" s="1" customFormat="1" ht="14.1" customHeight="1" x14ac:dyDescent="0.25">
      <c r="A23" s="233" t="s">
        <v>197</v>
      </c>
      <c r="B23" s="234"/>
      <c r="C23" s="258">
        <f>SUM(C16:C22)</f>
        <v>0</v>
      </c>
      <c r="D23" s="258">
        <f>SUM(D16:D22)</f>
        <v>20</v>
      </c>
      <c r="E23" s="258">
        <f t="shared" ref="E23:AE23" si="6">SUM(E16:E22)</f>
        <v>4</v>
      </c>
      <c r="F23" s="258">
        <f t="shared" si="6"/>
        <v>0</v>
      </c>
      <c r="G23" s="258">
        <f>SUM(G16:G22)</f>
        <v>0</v>
      </c>
      <c r="H23" s="258">
        <f t="shared" si="6"/>
        <v>14.700000000000001</v>
      </c>
      <c r="I23" s="258">
        <f t="shared" si="6"/>
        <v>10.6</v>
      </c>
      <c r="J23" s="258">
        <f t="shared" si="6"/>
        <v>0</v>
      </c>
      <c r="K23" s="258">
        <f t="shared" si="6"/>
        <v>4</v>
      </c>
      <c r="L23" s="258">
        <f t="shared" si="6"/>
        <v>0</v>
      </c>
      <c r="M23" s="258">
        <f t="shared" si="6"/>
        <v>0</v>
      </c>
      <c r="N23" s="258">
        <f t="shared" si="6"/>
        <v>0.01</v>
      </c>
      <c r="O23" s="258">
        <f t="shared" si="6"/>
        <v>425</v>
      </c>
      <c r="P23" s="258">
        <f t="shared" si="6"/>
        <v>43.75</v>
      </c>
      <c r="Q23" s="258">
        <f>SUM(Q16:Q22)</f>
        <v>234.51999999999998</v>
      </c>
      <c r="R23" s="258">
        <f>SUM(R16:R22)</f>
        <v>28.75</v>
      </c>
      <c r="S23" s="258">
        <f t="shared" si="6"/>
        <v>7.14</v>
      </c>
      <c r="T23" s="258">
        <f t="shared" si="6"/>
        <v>15.959999999999999</v>
      </c>
      <c r="U23" s="258">
        <f t="shared" si="6"/>
        <v>5</v>
      </c>
      <c r="V23" s="258">
        <f t="shared" si="6"/>
        <v>15</v>
      </c>
      <c r="W23" s="258">
        <f t="shared" si="6"/>
        <v>6.5</v>
      </c>
      <c r="X23" s="258">
        <f t="shared" si="6"/>
        <v>134.4</v>
      </c>
      <c r="Y23" s="258">
        <f t="shared" si="6"/>
        <v>0</v>
      </c>
      <c r="Z23" s="258">
        <f t="shared" si="6"/>
        <v>18</v>
      </c>
      <c r="AA23" s="258">
        <f t="shared" si="6"/>
        <v>0.05</v>
      </c>
      <c r="AB23" s="258">
        <f t="shared" si="6"/>
        <v>25</v>
      </c>
      <c r="AC23" s="258">
        <f t="shared" si="6"/>
        <v>0</v>
      </c>
      <c r="AD23" s="258">
        <f t="shared" si="6"/>
        <v>0</v>
      </c>
      <c r="AE23" s="258">
        <f t="shared" si="6"/>
        <v>0</v>
      </c>
      <c r="AF23" s="90"/>
    </row>
    <row r="24" spans="1:32" s="1" customFormat="1" ht="14.1" customHeight="1" x14ac:dyDescent="0.25">
      <c r="A24" s="236" t="s">
        <v>193</v>
      </c>
      <c r="B24" s="237">
        <v>0</v>
      </c>
      <c r="C24" s="326">
        <f>B24</f>
        <v>0</v>
      </c>
      <c r="D24" s="326">
        <f>B24</f>
        <v>0</v>
      </c>
      <c r="E24" s="326">
        <f t="shared" ref="E24:AE24" si="7">D24</f>
        <v>0</v>
      </c>
      <c r="F24" s="326">
        <f t="shared" si="7"/>
        <v>0</v>
      </c>
      <c r="G24" s="326">
        <f t="shared" si="7"/>
        <v>0</v>
      </c>
      <c r="H24" s="326">
        <f>G24</f>
        <v>0</v>
      </c>
      <c r="I24" s="326">
        <f t="shared" si="7"/>
        <v>0</v>
      </c>
      <c r="J24" s="326">
        <f t="shared" si="7"/>
        <v>0</v>
      </c>
      <c r="K24" s="326">
        <f>I24</f>
        <v>0</v>
      </c>
      <c r="L24" s="326">
        <f>K24</f>
        <v>0</v>
      </c>
      <c r="M24" s="326">
        <f t="shared" si="7"/>
        <v>0</v>
      </c>
      <c r="N24" s="326">
        <f t="shared" si="7"/>
        <v>0</v>
      </c>
      <c r="O24" s="326">
        <f>M24</f>
        <v>0</v>
      </c>
      <c r="P24" s="326">
        <f>N24</f>
        <v>0</v>
      </c>
      <c r="Q24" s="326">
        <f>O24</f>
        <v>0</v>
      </c>
      <c r="R24" s="326">
        <f t="shared" si="7"/>
        <v>0</v>
      </c>
      <c r="S24" s="326">
        <f t="shared" si="7"/>
        <v>0</v>
      </c>
      <c r="T24" s="326">
        <f t="shared" si="7"/>
        <v>0</v>
      </c>
      <c r="U24" s="326">
        <f t="shared" si="7"/>
        <v>0</v>
      </c>
      <c r="V24" s="326">
        <f t="shared" si="7"/>
        <v>0</v>
      </c>
      <c r="W24" s="326">
        <f t="shared" si="7"/>
        <v>0</v>
      </c>
      <c r="X24" s="326">
        <f t="shared" si="7"/>
        <v>0</v>
      </c>
      <c r="Y24" s="326">
        <f t="shared" si="7"/>
        <v>0</v>
      </c>
      <c r="Z24" s="326">
        <f t="shared" si="7"/>
        <v>0</v>
      </c>
      <c r="AA24" s="326">
        <f t="shared" si="7"/>
        <v>0</v>
      </c>
      <c r="AB24" s="326">
        <f>Z24</f>
        <v>0</v>
      </c>
      <c r="AC24" s="326">
        <f t="shared" si="7"/>
        <v>0</v>
      </c>
      <c r="AD24" s="326">
        <f t="shared" si="7"/>
        <v>0</v>
      </c>
      <c r="AE24" s="326">
        <f t="shared" si="7"/>
        <v>0</v>
      </c>
      <c r="AF24" s="90"/>
    </row>
    <row r="25" spans="1:32" s="1" customFormat="1" ht="14.1" customHeight="1" x14ac:dyDescent="0.25">
      <c r="A25" s="239" t="s">
        <v>198</v>
      </c>
      <c r="B25" s="240"/>
      <c r="C25" s="259">
        <f>C24*C23/1000</f>
        <v>0</v>
      </c>
      <c r="D25" s="259">
        <f>D24*D23/1000</f>
        <v>0</v>
      </c>
      <c r="E25" s="259">
        <f t="shared" ref="E25:AD25" si="8">E24*E23/1000</f>
        <v>0</v>
      </c>
      <c r="F25" s="259">
        <f t="shared" si="8"/>
        <v>0</v>
      </c>
      <c r="G25" s="259">
        <f t="shared" si="8"/>
        <v>0</v>
      </c>
      <c r="H25" s="259">
        <f t="shared" si="8"/>
        <v>0</v>
      </c>
      <c r="I25" s="259">
        <f t="shared" si="8"/>
        <v>0</v>
      </c>
      <c r="J25" s="259">
        <f t="shared" si="8"/>
        <v>0</v>
      </c>
      <c r="K25" s="259">
        <f t="shared" si="8"/>
        <v>0</v>
      </c>
      <c r="L25" s="259">
        <f t="shared" si="8"/>
        <v>0</v>
      </c>
      <c r="M25" s="259">
        <f t="shared" si="8"/>
        <v>0</v>
      </c>
      <c r="N25" s="259">
        <f t="shared" si="8"/>
        <v>0</v>
      </c>
      <c r="O25" s="259">
        <f t="shared" si="8"/>
        <v>0</v>
      </c>
      <c r="P25" s="259">
        <f t="shared" si="8"/>
        <v>0</v>
      </c>
      <c r="Q25" s="259">
        <f t="shared" si="8"/>
        <v>0</v>
      </c>
      <c r="R25" s="259">
        <f t="shared" si="8"/>
        <v>0</v>
      </c>
      <c r="S25" s="259">
        <f t="shared" si="8"/>
        <v>0</v>
      </c>
      <c r="T25" s="259">
        <f t="shared" si="8"/>
        <v>0</v>
      </c>
      <c r="U25" s="259">
        <f t="shared" si="8"/>
        <v>0</v>
      </c>
      <c r="V25" s="259">
        <f t="shared" si="8"/>
        <v>0</v>
      </c>
      <c r="W25" s="259">
        <f t="shared" si="8"/>
        <v>0</v>
      </c>
      <c r="X25" s="259">
        <f t="shared" si="8"/>
        <v>0</v>
      </c>
      <c r="Y25" s="259">
        <f t="shared" si="8"/>
        <v>0</v>
      </c>
      <c r="Z25" s="259">
        <f t="shared" si="8"/>
        <v>0</v>
      </c>
      <c r="AA25" s="259">
        <f t="shared" si="8"/>
        <v>0</v>
      </c>
      <c r="AB25" s="259">
        <f t="shared" si="8"/>
        <v>0</v>
      </c>
      <c r="AC25" s="259">
        <f t="shared" si="8"/>
        <v>0</v>
      </c>
      <c r="AD25" s="259">
        <f t="shared" si="8"/>
        <v>0</v>
      </c>
      <c r="AE25" s="260">
        <f>AE24*AE23/40</f>
        <v>0</v>
      </c>
      <c r="AF25" s="90"/>
    </row>
    <row r="26" spans="1:32" s="1" customFormat="1" ht="15.75" customHeight="1" x14ac:dyDescent="0.25">
      <c r="A26" s="316" t="s">
        <v>43</v>
      </c>
      <c r="B26" s="317"/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17"/>
      <c r="X26" s="317"/>
      <c r="Y26" s="317"/>
      <c r="Z26" s="317"/>
      <c r="AA26" s="317"/>
      <c r="AB26" s="317"/>
      <c r="AC26" s="317"/>
      <c r="AD26" s="317"/>
      <c r="AE26" s="317"/>
      <c r="AF26" s="90"/>
    </row>
    <row r="27" spans="1:32" s="1" customFormat="1" ht="14.1" customHeight="1" x14ac:dyDescent="0.25">
      <c r="A27" s="248" t="str">
        <f>Меню!A154</f>
        <v>Слойка с повидлом</v>
      </c>
      <c r="B27" s="249">
        <f>Меню!D154</f>
        <v>60</v>
      </c>
      <c r="C27" s="227"/>
      <c r="D27" s="227"/>
      <c r="E27" s="229"/>
      <c r="F27" s="227"/>
      <c r="G27" s="229"/>
      <c r="H27" s="227"/>
      <c r="I27" s="227"/>
      <c r="J27" s="227">
        <f>Меню!B161</f>
        <v>0.6</v>
      </c>
      <c r="K27" s="229"/>
      <c r="L27" s="229"/>
      <c r="M27" s="229"/>
      <c r="N27" s="229"/>
      <c r="O27" s="229"/>
      <c r="P27" s="229"/>
      <c r="Q27" s="227"/>
      <c r="R27" s="229"/>
      <c r="S27" s="227"/>
      <c r="T27" s="229"/>
      <c r="U27" s="227"/>
      <c r="V27" s="229"/>
      <c r="W27" s="227">
        <f>Меню!B160</f>
        <v>0.6</v>
      </c>
      <c r="X27" s="229"/>
      <c r="Y27" s="227">
        <f>Меню!B158</f>
        <v>0.8</v>
      </c>
      <c r="Z27" s="227"/>
      <c r="AA27" s="227"/>
      <c r="AB27" s="227"/>
      <c r="AC27" s="227">
        <f>Меню!B155</f>
        <v>60</v>
      </c>
      <c r="AD27" s="227">
        <f>Меню!B156</f>
        <v>10</v>
      </c>
      <c r="AE27" s="227">
        <f>Меню!B157</f>
        <v>0.7</v>
      </c>
      <c r="AF27" s="90"/>
    </row>
    <row r="28" spans="1:32" s="1" customFormat="1" ht="14.1" customHeight="1" x14ac:dyDescent="0.25">
      <c r="A28" s="248" t="str">
        <f>Меню!A162</f>
        <v>Чай с сахаром</v>
      </c>
      <c r="B28" s="249">
        <f>Меню!D162</f>
        <v>180</v>
      </c>
      <c r="C28" s="227"/>
      <c r="D28" s="227"/>
      <c r="E28" s="229"/>
      <c r="F28" s="227"/>
      <c r="G28" s="229"/>
      <c r="H28" s="229"/>
      <c r="I28" s="227">
        <f>Меню!B165</f>
        <v>9</v>
      </c>
      <c r="J28" s="227"/>
      <c r="K28" s="229"/>
      <c r="L28" s="227">
        <f>Меню!B163</f>
        <v>0.4</v>
      </c>
      <c r="M28" s="229"/>
      <c r="N28" s="229"/>
      <c r="O28" s="227">
        <f>Меню!B164</f>
        <v>190</v>
      </c>
      <c r="P28" s="229"/>
      <c r="Q28" s="229"/>
      <c r="R28" s="229"/>
      <c r="S28" s="229"/>
      <c r="T28" s="229"/>
      <c r="U28" s="229"/>
      <c r="V28" s="229"/>
      <c r="W28" s="227"/>
      <c r="X28" s="229"/>
      <c r="Y28" s="229"/>
      <c r="Z28" s="227"/>
      <c r="AA28" s="227"/>
      <c r="AB28" s="229"/>
      <c r="AC28" s="229"/>
      <c r="AD28" s="229"/>
      <c r="AE28" s="229"/>
      <c r="AF28" s="90"/>
    </row>
    <row r="29" spans="1:32" s="1" customFormat="1" ht="14.1" customHeight="1" x14ac:dyDescent="0.25">
      <c r="A29" s="233" t="s">
        <v>199</v>
      </c>
      <c r="B29" s="261"/>
      <c r="C29" s="318">
        <f>SUM(C27:C28)</f>
        <v>0</v>
      </c>
      <c r="D29" s="318">
        <f>SUM(D27:D28)</f>
        <v>0</v>
      </c>
      <c r="E29" s="318">
        <f t="shared" ref="E29:AE29" si="9">SUM(E27:E28)</f>
        <v>0</v>
      </c>
      <c r="F29" s="318">
        <f t="shared" si="9"/>
        <v>0</v>
      </c>
      <c r="G29" s="318">
        <f t="shared" si="9"/>
        <v>0</v>
      </c>
      <c r="H29" s="318">
        <f t="shared" si="9"/>
        <v>0</v>
      </c>
      <c r="I29" s="318">
        <f t="shared" si="9"/>
        <v>9</v>
      </c>
      <c r="J29" s="318">
        <f t="shared" si="9"/>
        <v>0.6</v>
      </c>
      <c r="K29" s="318">
        <f t="shared" si="9"/>
        <v>0</v>
      </c>
      <c r="L29" s="318">
        <f t="shared" si="9"/>
        <v>0.4</v>
      </c>
      <c r="M29" s="318">
        <f t="shared" si="9"/>
        <v>0</v>
      </c>
      <c r="N29" s="318">
        <f t="shared" si="9"/>
        <v>0</v>
      </c>
      <c r="O29" s="318">
        <f t="shared" si="9"/>
        <v>190</v>
      </c>
      <c r="P29" s="318">
        <f t="shared" si="9"/>
        <v>0</v>
      </c>
      <c r="Q29" s="318">
        <f t="shared" si="9"/>
        <v>0</v>
      </c>
      <c r="R29" s="318">
        <f t="shared" si="9"/>
        <v>0</v>
      </c>
      <c r="S29" s="318">
        <f t="shared" si="9"/>
        <v>0</v>
      </c>
      <c r="T29" s="318">
        <f t="shared" si="9"/>
        <v>0</v>
      </c>
      <c r="U29" s="318">
        <f t="shared" si="9"/>
        <v>0</v>
      </c>
      <c r="V29" s="318">
        <f t="shared" si="9"/>
        <v>0</v>
      </c>
      <c r="W29" s="318">
        <f t="shared" si="9"/>
        <v>0.6</v>
      </c>
      <c r="X29" s="318">
        <f t="shared" si="9"/>
        <v>0</v>
      </c>
      <c r="Y29" s="318">
        <f t="shared" si="9"/>
        <v>0.8</v>
      </c>
      <c r="Z29" s="318">
        <f t="shared" si="9"/>
        <v>0</v>
      </c>
      <c r="AA29" s="318">
        <f t="shared" si="9"/>
        <v>0</v>
      </c>
      <c r="AB29" s="318">
        <f t="shared" si="9"/>
        <v>0</v>
      </c>
      <c r="AC29" s="318">
        <f t="shared" si="9"/>
        <v>60</v>
      </c>
      <c r="AD29" s="318">
        <f t="shared" si="9"/>
        <v>10</v>
      </c>
      <c r="AE29" s="318">
        <f t="shared" si="9"/>
        <v>0.7</v>
      </c>
      <c r="AF29" s="90"/>
    </row>
    <row r="30" spans="1:32" s="1" customFormat="1" ht="14.1" customHeight="1" x14ac:dyDescent="0.25">
      <c r="A30" s="236" t="s">
        <v>193</v>
      </c>
      <c r="B30" s="237">
        <v>0</v>
      </c>
      <c r="C30" s="238">
        <f>B30</f>
        <v>0</v>
      </c>
      <c r="D30" s="238">
        <f>B30</f>
        <v>0</v>
      </c>
      <c r="E30" s="238">
        <f t="shared" ref="E30:AE30" si="10">D30</f>
        <v>0</v>
      </c>
      <c r="F30" s="238">
        <f t="shared" si="10"/>
        <v>0</v>
      </c>
      <c r="G30" s="238">
        <f t="shared" si="10"/>
        <v>0</v>
      </c>
      <c r="H30" s="238">
        <f>G30</f>
        <v>0</v>
      </c>
      <c r="I30" s="238">
        <f t="shared" si="10"/>
        <v>0</v>
      </c>
      <c r="J30" s="238">
        <f t="shared" si="10"/>
        <v>0</v>
      </c>
      <c r="K30" s="238">
        <f>I30</f>
        <v>0</v>
      </c>
      <c r="L30" s="238">
        <f>K30</f>
        <v>0</v>
      </c>
      <c r="M30" s="238">
        <f t="shared" si="10"/>
        <v>0</v>
      </c>
      <c r="N30" s="238">
        <f t="shared" si="10"/>
        <v>0</v>
      </c>
      <c r="O30" s="238">
        <f>M30</f>
        <v>0</v>
      </c>
      <c r="P30" s="238">
        <f>N30</f>
        <v>0</v>
      </c>
      <c r="Q30" s="238">
        <f>O30</f>
        <v>0</v>
      </c>
      <c r="R30" s="238">
        <f t="shared" si="10"/>
        <v>0</v>
      </c>
      <c r="S30" s="238">
        <f t="shared" si="10"/>
        <v>0</v>
      </c>
      <c r="T30" s="238">
        <f t="shared" si="10"/>
        <v>0</v>
      </c>
      <c r="U30" s="238">
        <f t="shared" si="10"/>
        <v>0</v>
      </c>
      <c r="V30" s="238">
        <f t="shared" si="10"/>
        <v>0</v>
      </c>
      <c r="W30" s="238">
        <f t="shared" si="10"/>
        <v>0</v>
      </c>
      <c r="X30" s="238">
        <f t="shared" si="10"/>
        <v>0</v>
      </c>
      <c r="Y30" s="238">
        <f t="shared" si="10"/>
        <v>0</v>
      </c>
      <c r="Z30" s="238">
        <f t="shared" si="10"/>
        <v>0</v>
      </c>
      <c r="AA30" s="238">
        <f t="shared" si="10"/>
        <v>0</v>
      </c>
      <c r="AB30" s="238">
        <f>Z30</f>
        <v>0</v>
      </c>
      <c r="AC30" s="238">
        <f t="shared" si="10"/>
        <v>0</v>
      </c>
      <c r="AD30" s="238">
        <f t="shared" si="10"/>
        <v>0</v>
      </c>
      <c r="AE30" s="238">
        <f t="shared" si="10"/>
        <v>0</v>
      </c>
      <c r="AF30" s="90"/>
    </row>
    <row r="31" spans="1:32" s="1" customFormat="1" ht="14.1" customHeight="1" x14ac:dyDescent="0.25">
      <c r="A31" s="239" t="s">
        <v>200</v>
      </c>
      <c r="B31" s="263"/>
      <c r="C31" s="327">
        <f>C30*C29/1000</f>
        <v>0</v>
      </c>
      <c r="D31" s="327">
        <f>D30*D29/1000</f>
        <v>0</v>
      </c>
      <c r="E31" s="327">
        <f t="shared" ref="E31:AD31" si="11">E30*E29/1000</f>
        <v>0</v>
      </c>
      <c r="F31" s="327">
        <f t="shared" si="11"/>
        <v>0</v>
      </c>
      <c r="G31" s="327">
        <f t="shared" si="11"/>
        <v>0</v>
      </c>
      <c r="H31" s="327">
        <f t="shared" si="11"/>
        <v>0</v>
      </c>
      <c r="I31" s="327">
        <f t="shared" si="11"/>
        <v>0</v>
      </c>
      <c r="J31" s="327">
        <f t="shared" si="11"/>
        <v>0</v>
      </c>
      <c r="K31" s="327">
        <f t="shared" si="11"/>
        <v>0</v>
      </c>
      <c r="L31" s="327">
        <f t="shared" si="11"/>
        <v>0</v>
      </c>
      <c r="M31" s="327">
        <f t="shared" si="11"/>
        <v>0</v>
      </c>
      <c r="N31" s="327">
        <f t="shared" si="11"/>
        <v>0</v>
      </c>
      <c r="O31" s="327">
        <f t="shared" si="11"/>
        <v>0</v>
      </c>
      <c r="P31" s="327">
        <f t="shared" si="11"/>
        <v>0</v>
      </c>
      <c r="Q31" s="327">
        <f t="shared" si="11"/>
        <v>0</v>
      </c>
      <c r="R31" s="327">
        <f t="shared" si="11"/>
        <v>0</v>
      </c>
      <c r="S31" s="327">
        <f t="shared" si="11"/>
        <v>0</v>
      </c>
      <c r="T31" s="327">
        <f t="shared" si="11"/>
        <v>0</v>
      </c>
      <c r="U31" s="327">
        <f t="shared" si="11"/>
        <v>0</v>
      </c>
      <c r="V31" s="327">
        <f t="shared" si="11"/>
        <v>0</v>
      </c>
      <c r="W31" s="327">
        <f t="shared" si="11"/>
        <v>0</v>
      </c>
      <c r="X31" s="327">
        <f t="shared" si="11"/>
        <v>0</v>
      </c>
      <c r="Y31" s="327">
        <f t="shared" si="11"/>
        <v>0</v>
      </c>
      <c r="Z31" s="327">
        <f t="shared" si="11"/>
        <v>0</v>
      </c>
      <c r="AA31" s="327">
        <f t="shared" si="11"/>
        <v>0</v>
      </c>
      <c r="AB31" s="327">
        <f t="shared" si="11"/>
        <v>0</v>
      </c>
      <c r="AC31" s="327">
        <f t="shared" si="11"/>
        <v>0</v>
      </c>
      <c r="AD31" s="327">
        <f t="shared" si="11"/>
        <v>0</v>
      </c>
      <c r="AE31" s="260">
        <f>AE30*AE29/40</f>
        <v>0</v>
      </c>
      <c r="AF31" s="90"/>
    </row>
    <row r="32" spans="1:32" s="1" customFormat="1" ht="14.1" customHeight="1" x14ac:dyDescent="0.25">
      <c r="A32" s="265" t="s">
        <v>201</v>
      </c>
      <c r="B32" s="267"/>
      <c r="C32" s="266">
        <f t="shared" ref="C32:AE32" si="12">C29+C23+C11+C7</f>
        <v>20</v>
      </c>
      <c r="D32" s="266">
        <f t="shared" si="12"/>
        <v>20</v>
      </c>
      <c r="E32" s="266">
        <f t="shared" si="12"/>
        <v>6</v>
      </c>
      <c r="F32" s="266">
        <f t="shared" si="12"/>
        <v>0</v>
      </c>
      <c r="G32" s="266">
        <f t="shared" si="12"/>
        <v>22</v>
      </c>
      <c r="H32" s="266">
        <f t="shared" si="12"/>
        <v>174.7</v>
      </c>
      <c r="I32" s="266">
        <f t="shared" si="12"/>
        <v>32.6</v>
      </c>
      <c r="J32" s="266">
        <f t="shared" si="12"/>
        <v>0.6</v>
      </c>
      <c r="K32" s="266">
        <f t="shared" si="12"/>
        <v>4.9000000000000004</v>
      </c>
      <c r="L32" s="266">
        <f t="shared" si="12"/>
        <v>0.8</v>
      </c>
      <c r="M32" s="266">
        <f t="shared" si="12"/>
        <v>120</v>
      </c>
      <c r="N32" s="266">
        <f t="shared" si="12"/>
        <v>0.01</v>
      </c>
      <c r="O32" s="266">
        <f t="shared" si="12"/>
        <v>851</v>
      </c>
      <c r="P32" s="266">
        <f t="shared" si="12"/>
        <v>43.75</v>
      </c>
      <c r="Q32" s="266">
        <f>Q29+Q23+Q11+Q7</f>
        <v>234.51999999999998</v>
      </c>
      <c r="R32" s="266">
        <f t="shared" si="12"/>
        <v>28.75</v>
      </c>
      <c r="S32" s="266">
        <f t="shared" si="12"/>
        <v>7.14</v>
      </c>
      <c r="T32" s="266">
        <f t="shared" si="12"/>
        <v>15.959999999999999</v>
      </c>
      <c r="U32" s="266">
        <f t="shared" si="12"/>
        <v>5</v>
      </c>
      <c r="V32" s="266">
        <f t="shared" si="12"/>
        <v>15</v>
      </c>
      <c r="W32" s="266">
        <f t="shared" si="12"/>
        <v>7.1</v>
      </c>
      <c r="X32" s="266">
        <f t="shared" si="12"/>
        <v>134.4</v>
      </c>
      <c r="Y32" s="266">
        <f t="shared" si="12"/>
        <v>0.8</v>
      </c>
      <c r="Z32" s="266">
        <f t="shared" si="12"/>
        <v>18</v>
      </c>
      <c r="AA32" s="266">
        <f t="shared" si="12"/>
        <v>0.05</v>
      </c>
      <c r="AB32" s="266">
        <f t="shared" si="12"/>
        <v>25</v>
      </c>
      <c r="AC32" s="266">
        <f t="shared" si="12"/>
        <v>60</v>
      </c>
      <c r="AD32" s="266">
        <f t="shared" si="12"/>
        <v>25.3</v>
      </c>
      <c r="AE32" s="266">
        <f t="shared" si="12"/>
        <v>0.7</v>
      </c>
      <c r="AF32" s="90"/>
    </row>
    <row r="33" spans="1:32" s="1" customFormat="1" ht="14.1" customHeight="1" x14ac:dyDescent="0.25">
      <c r="A33" s="268" t="s">
        <v>193</v>
      </c>
      <c r="B33" s="269">
        <v>0</v>
      </c>
      <c r="C33" s="270">
        <f>B33</f>
        <v>0</v>
      </c>
      <c r="D33" s="270">
        <f>B33</f>
        <v>0</v>
      </c>
      <c r="E33" s="270">
        <f t="shared" ref="E33:AE33" si="13">D33</f>
        <v>0</v>
      </c>
      <c r="F33" s="270">
        <f t="shared" si="13"/>
        <v>0</v>
      </c>
      <c r="G33" s="270">
        <f t="shared" si="13"/>
        <v>0</v>
      </c>
      <c r="H33" s="270">
        <f>G33</f>
        <v>0</v>
      </c>
      <c r="I33" s="270">
        <f t="shared" si="13"/>
        <v>0</v>
      </c>
      <c r="J33" s="270">
        <f t="shared" si="13"/>
        <v>0</v>
      </c>
      <c r="K33" s="270">
        <f>I33</f>
        <v>0</v>
      </c>
      <c r="L33" s="270">
        <f>K33</f>
        <v>0</v>
      </c>
      <c r="M33" s="270">
        <f t="shared" si="13"/>
        <v>0</v>
      </c>
      <c r="N33" s="270">
        <f t="shared" si="13"/>
        <v>0</v>
      </c>
      <c r="O33" s="270">
        <f>M33</f>
        <v>0</v>
      </c>
      <c r="P33" s="270">
        <f>N33</f>
        <v>0</v>
      </c>
      <c r="Q33" s="270">
        <f>O33</f>
        <v>0</v>
      </c>
      <c r="R33" s="270">
        <f t="shared" si="13"/>
        <v>0</v>
      </c>
      <c r="S33" s="270">
        <f t="shared" si="13"/>
        <v>0</v>
      </c>
      <c r="T33" s="270">
        <f t="shared" si="13"/>
        <v>0</v>
      </c>
      <c r="U33" s="270">
        <f t="shared" si="13"/>
        <v>0</v>
      </c>
      <c r="V33" s="270">
        <f t="shared" si="13"/>
        <v>0</v>
      </c>
      <c r="W33" s="270">
        <f t="shared" si="13"/>
        <v>0</v>
      </c>
      <c r="X33" s="270">
        <f t="shared" si="13"/>
        <v>0</v>
      </c>
      <c r="Y33" s="270">
        <f t="shared" si="13"/>
        <v>0</v>
      </c>
      <c r="Z33" s="270">
        <f t="shared" si="13"/>
        <v>0</v>
      </c>
      <c r="AA33" s="270">
        <f t="shared" si="13"/>
        <v>0</v>
      </c>
      <c r="AB33" s="270">
        <f>Z33</f>
        <v>0</v>
      </c>
      <c r="AC33" s="270">
        <f t="shared" si="13"/>
        <v>0</v>
      </c>
      <c r="AD33" s="270">
        <f t="shared" si="13"/>
        <v>0</v>
      </c>
      <c r="AE33" s="270">
        <f t="shared" si="13"/>
        <v>0</v>
      </c>
      <c r="AF33" s="90"/>
    </row>
    <row r="34" spans="1:32" s="1" customFormat="1" ht="15.75" customHeight="1" x14ac:dyDescent="0.25">
      <c r="A34" s="271" t="s">
        <v>202</v>
      </c>
      <c r="B34" s="272"/>
      <c r="C34" s="328">
        <f>C33*C32/1000</f>
        <v>0</v>
      </c>
      <c r="D34" s="328">
        <f>D33*D32/1000</f>
        <v>0</v>
      </c>
      <c r="E34" s="328">
        <f t="shared" ref="E34:AD34" si="14">E33*E32/1000</f>
        <v>0</v>
      </c>
      <c r="F34" s="328">
        <f t="shared" si="14"/>
        <v>0</v>
      </c>
      <c r="G34" s="328">
        <f t="shared" si="14"/>
        <v>0</v>
      </c>
      <c r="H34" s="328">
        <f t="shared" si="14"/>
        <v>0</v>
      </c>
      <c r="I34" s="328">
        <f t="shared" si="14"/>
        <v>0</v>
      </c>
      <c r="J34" s="328">
        <f t="shared" si="14"/>
        <v>0</v>
      </c>
      <c r="K34" s="328">
        <f t="shared" si="14"/>
        <v>0</v>
      </c>
      <c r="L34" s="328">
        <f t="shared" si="14"/>
        <v>0</v>
      </c>
      <c r="M34" s="328">
        <f t="shared" si="14"/>
        <v>0</v>
      </c>
      <c r="N34" s="328">
        <f t="shared" si="14"/>
        <v>0</v>
      </c>
      <c r="O34" s="328">
        <f t="shared" si="14"/>
        <v>0</v>
      </c>
      <c r="P34" s="328">
        <f t="shared" si="14"/>
        <v>0</v>
      </c>
      <c r="Q34" s="328">
        <f t="shared" si="14"/>
        <v>0</v>
      </c>
      <c r="R34" s="328">
        <f t="shared" si="14"/>
        <v>0</v>
      </c>
      <c r="S34" s="328">
        <f t="shared" si="14"/>
        <v>0</v>
      </c>
      <c r="T34" s="328">
        <f t="shared" si="14"/>
        <v>0</v>
      </c>
      <c r="U34" s="328">
        <f t="shared" si="14"/>
        <v>0</v>
      </c>
      <c r="V34" s="328">
        <f t="shared" si="14"/>
        <v>0</v>
      </c>
      <c r="W34" s="328">
        <f t="shared" si="14"/>
        <v>0</v>
      </c>
      <c r="X34" s="328">
        <f t="shared" si="14"/>
        <v>0</v>
      </c>
      <c r="Y34" s="328">
        <f t="shared" si="14"/>
        <v>0</v>
      </c>
      <c r="Z34" s="328">
        <f t="shared" si="14"/>
        <v>0</v>
      </c>
      <c r="AA34" s="328">
        <f t="shared" si="14"/>
        <v>0</v>
      </c>
      <c r="AB34" s="328">
        <f t="shared" si="14"/>
        <v>0</v>
      </c>
      <c r="AC34" s="328">
        <f t="shared" si="14"/>
        <v>0</v>
      </c>
      <c r="AD34" s="328">
        <f t="shared" si="14"/>
        <v>0</v>
      </c>
      <c r="AE34" s="260">
        <f>AE33*AE32/40</f>
        <v>0</v>
      </c>
      <c r="AF34" s="90"/>
    </row>
    <row r="35" spans="1:32" x14ac:dyDescent="0.25">
      <c r="A35" s="90"/>
      <c r="B35" s="322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</row>
    <row r="36" spans="1:32" x14ac:dyDescent="0.25">
      <c r="A36" s="90"/>
      <c r="B36" s="322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</row>
    <row r="37" spans="1:32" ht="21" customHeight="1" x14ac:dyDescent="0.3">
      <c r="A37" s="394" t="s">
        <v>203</v>
      </c>
      <c r="B37" s="394"/>
      <c r="C37" s="394"/>
      <c r="D37" s="394"/>
      <c r="E37" s="394"/>
      <c r="F37" s="394"/>
      <c r="G37" s="394"/>
      <c r="H37" s="394"/>
      <c r="I37" s="394"/>
      <c r="J37" s="394"/>
      <c r="K37" s="394"/>
      <c r="L37" s="394"/>
      <c r="M37" s="394"/>
      <c r="N37" s="394"/>
      <c r="O37" s="394"/>
      <c r="P37" s="394"/>
      <c r="Q37" s="394"/>
      <c r="R37" s="394"/>
      <c r="S37" s="394"/>
      <c r="T37" s="394"/>
      <c r="U37" s="394"/>
      <c r="V37" s="394"/>
      <c r="W37" s="394"/>
      <c r="X37" s="394"/>
      <c r="Y37" s="53"/>
      <c r="Z37" s="53"/>
      <c r="AA37" s="53"/>
      <c r="AB37" s="53"/>
      <c r="AC37" s="53"/>
      <c r="AD37" s="53"/>
      <c r="AE37" s="53"/>
      <c r="AF37" s="53"/>
    </row>
  </sheetData>
  <mergeCells count="1">
    <mergeCell ref="A37:X37"/>
  </mergeCells>
  <pageMargins left="0.70866141732283472" right="0.70866141732283472" top="0.74803149606299213" bottom="0.74803149606299213" header="0.31496062992125984" footer="0.31496062992125984"/>
  <pageSetup paperSize="9" scale="79" fitToWidth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U40"/>
  <sheetViews>
    <sheetView topLeftCell="A13" zoomScale="80" workbookViewId="0">
      <selection activeCell="D32" sqref="D32"/>
    </sheetView>
  </sheetViews>
  <sheetFormatPr defaultRowHeight="15" x14ac:dyDescent="0.25"/>
  <cols>
    <col min="1" max="1" width="6.85546875" customWidth="1"/>
    <col min="2" max="2" width="32.28515625" customWidth="1"/>
    <col min="3" max="6" width="9.28515625" bestFit="1" customWidth="1"/>
    <col min="7" max="7" width="9.5703125" bestFit="1" customWidth="1"/>
    <col min="8" max="8" width="9.28515625" bestFit="1" customWidth="1"/>
    <col min="9" max="9" width="7" customWidth="1"/>
    <col min="10" max="11" width="9.140625" hidden="1" customWidth="1"/>
    <col min="12" max="12" width="31.85546875" customWidth="1"/>
    <col min="13" max="16" width="9.28515625" bestFit="1" customWidth="1"/>
    <col min="17" max="17" width="9.5703125" bestFit="1" customWidth="1"/>
    <col min="18" max="18" width="9.28515625" bestFit="1" customWidth="1"/>
  </cols>
  <sheetData>
    <row r="1" spans="1:21" x14ac:dyDescent="0.25">
      <c r="A1" s="1"/>
      <c r="B1" s="90"/>
      <c r="C1" s="90"/>
      <c r="D1" s="90"/>
      <c r="E1" s="90"/>
      <c r="F1" s="90"/>
      <c r="G1" s="90"/>
      <c r="H1" s="90"/>
      <c r="I1" s="90"/>
      <c r="J1" s="90"/>
      <c r="K1" s="1"/>
      <c r="L1" s="90"/>
      <c r="M1" s="90"/>
      <c r="N1" s="90"/>
      <c r="O1" s="90"/>
      <c r="P1" s="90"/>
      <c r="Q1" s="90"/>
      <c r="R1" s="90"/>
      <c r="S1" s="90"/>
      <c r="T1" s="90"/>
      <c r="U1" s="1"/>
    </row>
    <row r="2" spans="1:21" x14ac:dyDescent="0.25">
      <c r="A2" s="1"/>
      <c r="B2" s="90"/>
      <c r="C2" s="90"/>
      <c r="D2" s="90"/>
      <c r="E2" s="90"/>
      <c r="F2" s="90"/>
      <c r="G2" s="90"/>
      <c r="H2" s="90"/>
      <c r="I2" s="90"/>
      <c r="J2" s="90"/>
      <c r="K2" s="1"/>
      <c r="L2" s="90"/>
      <c r="M2" s="90"/>
      <c r="N2" s="90"/>
      <c r="O2" s="90"/>
      <c r="P2" s="90"/>
      <c r="Q2" s="90"/>
      <c r="R2" s="90"/>
      <c r="S2" s="90"/>
      <c r="T2" s="90"/>
      <c r="U2" s="1"/>
    </row>
    <row r="3" spans="1: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s="192" customFormat="1" ht="15.75" x14ac:dyDescent="0.25">
      <c r="B7" s="415" t="s">
        <v>224</v>
      </c>
      <c r="C7" s="415"/>
      <c r="D7" s="415"/>
      <c r="E7" s="415"/>
      <c r="F7" s="415"/>
      <c r="G7" s="415"/>
      <c r="H7" s="415"/>
      <c r="I7" s="415"/>
      <c r="J7" s="415"/>
      <c r="K7" s="415"/>
      <c r="L7" s="415" t="s">
        <v>204</v>
      </c>
      <c r="M7" s="415"/>
      <c r="N7" s="415"/>
      <c r="O7" s="415"/>
      <c r="P7" s="415"/>
      <c r="Q7" s="415"/>
      <c r="R7" s="415"/>
      <c r="S7" s="415"/>
      <c r="T7" s="415"/>
      <c r="U7" s="415"/>
    </row>
    <row r="8" spans="1:21" s="192" customFormat="1" ht="15.75" x14ac:dyDescent="0.25">
      <c r="B8" s="416" t="s">
        <v>221</v>
      </c>
      <c r="C8" s="416"/>
      <c r="D8" s="416"/>
      <c r="E8" s="416"/>
      <c r="F8" s="416"/>
      <c r="G8" s="416"/>
      <c r="H8" s="416"/>
      <c r="I8" s="416"/>
      <c r="J8" s="416"/>
      <c r="K8" s="416"/>
      <c r="L8" s="416" t="s">
        <v>205</v>
      </c>
      <c r="M8" s="416"/>
      <c r="N8" s="416"/>
      <c r="O8" s="416"/>
      <c r="P8" s="416"/>
      <c r="Q8" s="416"/>
      <c r="R8" s="416"/>
      <c r="S8" s="416"/>
      <c r="T8" s="416"/>
      <c r="U8" s="416"/>
    </row>
    <row r="9" spans="1:21" s="192" customFormat="1" ht="32.25" customHeight="1" x14ac:dyDescent="0.25">
      <c r="B9" s="399" t="s">
        <v>225</v>
      </c>
      <c r="C9" s="399"/>
      <c r="D9" s="399"/>
      <c r="E9" s="399"/>
      <c r="F9" s="399"/>
      <c r="G9" s="399"/>
      <c r="H9" s="399"/>
      <c r="I9" s="279"/>
      <c r="K9" s="280"/>
      <c r="L9" s="399" t="s">
        <v>225</v>
      </c>
      <c r="M9" s="399"/>
      <c r="N9" s="399"/>
      <c r="O9" s="399"/>
      <c r="P9" s="399"/>
      <c r="Q9" s="399"/>
      <c r="R9" s="399"/>
      <c r="S9" s="279"/>
      <c r="U9" s="280"/>
    </row>
    <row r="10" spans="1:21" s="192" customFormat="1" ht="15.75" x14ac:dyDescent="0.25">
      <c r="B10" s="400" t="s">
        <v>208</v>
      </c>
      <c r="C10" s="400"/>
      <c r="D10" s="400"/>
      <c r="E10" s="400"/>
      <c r="F10" s="400"/>
      <c r="G10" s="400"/>
      <c r="H10" s="281"/>
      <c r="L10" s="400" t="s">
        <v>208</v>
      </c>
      <c r="M10" s="400"/>
      <c r="N10" s="400"/>
      <c r="O10" s="400"/>
      <c r="P10" s="400"/>
      <c r="Q10" s="400"/>
      <c r="R10" s="281"/>
    </row>
    <row r="11" spans="1:21" ht="63.75" x14ac:dyDescent="0.25">
      <c r="A11" s="1"/>
      <c r="B11" s="401" t="s">
        <v>118</v>
      </c>
      <c r="C11" s="404" t="s">
        <v>121</v>
      </c>
      <c r="D11" s="407" t="s">
        <v>209</v>
      </c>
      <c r="E11" s="408"/>
      <c r="F11" s="408"/>
      <c r="G11" s="409"/>
      <c r="H11" s="282" t="s">
        <v>210</v>
      </c>
      <c r="I11" s="1"/>
      <c r="J11" s="1"/>
      <c r="K11" s="1"/>
      <c r="L11" s="401" t="s">
        <v>118</v>
      </c>
      <c r="M11" s="404" t="s">
        <v>121</v>
      </c>
      <c r="N11" s="407" t="s">
        <v>209</v>
      </c>
      <c r="O11" s="408"/>
      <c r="P11" s="408"/>
      <c r="Q11" s="409"/>
      <c r="R11" s="282" t="s">
        <v>210</v>
      </c>
      <c r="S11" s="1"/>
      <c r="T11" s="1"/>
      <c r="U11" s="1"/>
    </row>
    <row r="12" spans="1:21" x14ac:dyDescent="0.25">
      <c r="A12" s="1"/>
      <c r="B12" s="402"/>
      <c r="C12" s="405"/>
      <c r="D12" s="404" t="s">
        <v>211</v>
      </c>
      <c r="E12" s="404" t="s">
        <v>212</v>
      </c>
      <c r="F12" s="404" t="s">
        <v>213</v>
      </c>
      <c r="G12" s="404" t="s">
        <v>214</v>
      </c>
      <c r="H12" s="282" t="s">
        <v>215</v>
      </c>
      <c r="I12" s="1"/>
      <c r="J12" s="1"/>
      <c r="K12" s="1"/>
      <c r="L12" s="402"/>
      <c r="M12" s="405"/>
      <c r="N12" s="404" t="s">
        <v>211</v>
      </c>
      <c r="O12" s="404" t="s">
        <v>212</v>
      </c>
      <c r="P12" s="404" t="s">
        <v>213</v>
      </c>
      <c r="Q12" s="404" t="s">
        <v>214</v>
      </c>
      <c r="R12" s="282" t="s">
        <v>215</v>
      </c>
      <c r="S12" s="1"/>
      <c r="T12" s="1"/>
      <c r="U12" s="1"/>
    </row>
    <row r="13" spans="1:21" x14ac:dyDescent="0.25">
      <c r="A13" s="1"/>
      <c r="B13" s="403"/>
      <c r="C13" s="406"/>
      <c r="D13" s="406"/>
      <c r="E13" s="406"/>
      <c r="F13" s="406"/>
      <c r="G13" s="406"/>
      <c r="H13" s="282" t="s">
        <v>216</v>
      </c>
      <c r="I13" s="1"/>
      <c r="J13" s="1"/>
      <c r="K13" s="1"/>
      <c r="L13" s="403"/>
      <c r="M13" s="406"/>
      <c r="N13" s="406"/>
      <c r="O13" s="406"/>
      <c r="P13" s="406"/>
      <c r="Q13" s="406"/>
      <c r="R13" s="282" t="s">
        <v>216</v>
      </c>
      <c r="S13" s="1"/>
      <c r="T13" s="1"/>
      <c r="U13" s="1"/>
    </row>
    <row r="14" spans="1:21" s="192" customFormat="1" ht="20.100000000000001" customHeight="1" x14ac:dyDescent="0.25">
      <c r="B14" s="410" t="s">
        <v>40</v>
      </c>
      <c r="C14" s="411"/>
      <c r="D14" s="283">
        <v>11.78</v>
      </c>
      <c r="E14" s="283">
        <v>14.96</v>
      </c>
      <c r="F14" s="283">
        <v>51.51</v>
      </c>
      <c r="G14" s="283">
        <v>390.26</v>
      </c>
      <c r="H14" s="283">
        <v>1.1399999999999999</v>
      </c>
      <c r="L14" s="410" t="s">
        <v>40</v>
      </c>
      <c r="M14" s="411"/>
      <c r="N14" s="283">
        <v>11.78</v>
      </c>
      <c r="O14" s="283">
        <v>14.96</v>
      </c>
      <c r="P14" s="283">
        <v>51.51</v>
      </c>
      <c r="Q14" s="283">
        <v>390.26</v>
      </c>
      <c r="R14" s="283">
        <v>1.1399999999999999</v>
      </c>
    </row>
    <row r="15" spans="1:21" s="192" customFormat="1" ht="20.100000000000001" customHeight="1" x14ac:dyDescent="0.25">
      <c r="B15" s="284" t="str">
        <f>Меню!A97</f>
        <v>Бутерброд с  повидлом</v>
      </c>
      <c r="C15" s="285" t="str">
        <f>Меню!D97</f>
        <v>20/15</v>
      </c>
      <c r="D15" s="286">
        <v>3.67</v>
      </c>
      <c r="E15" s="286">
        <v>5.0599999999999996</v>
      </c>
      <c r="F15" s="286">
        <v>10.73</v>
      </c>
      <c r="G15" s="286">
        <v>113.05</v>
      </c>
      <c r="H15" s="287">
        <v>0.11</v>
      </c>
      <c r="L15" s="284" t="str">
        <f t="shared" ref="L15:R32" si="0">B15</f>
        <v>Бутерброд с  повидлом</v>
      </c>
      <c r="M15" s="285" t="str">
        <f t="shared" si="0"/>
        <v>20/15</v>
      </c>
      <c r="N15" s="286">
        <v>3.48</v>
      </c>
      <c r="O15" s="286">
        <v>6.11</v>
      </c>
      <c r="P15" s="286">
        <v>10.73</v>
      </c>
      <c r="Q15" s="286">
        <v>113.05</v>
      </c>
      <c r="R15" s="287">
        <v>0.11</v>
      </c>
    </row>
    <row r="16" spans="1:21" s="192" customFormat="1" ht="28.5" customHeight="1" x14ac:dyDescent="0.25">
      <c r="B16" s="329" t="str">
        <f>Меню!A101</f>
        <v>Каша жидкая молочная ячневая</v>
      </c>
      <c r="C16" s="290">
        <f>Меню!D101</f>
        <v>200</v>
      </c>
      <c r="D16" s="290">
        <v>6.02</v>
      </c>
      <c r="E16" s="290">
        <v>6.95</v>
      </c>
      <c r="F16" s="291">
        <v>27.2</v>
      </c>
      <c r="G16" s="291">
        <v>196.1</v>
      </c>
      <c r="H16" s="291">
        <v>1.17</v>
      </c>
      <c r="L16" s="329" t="str">
        <f t="shared" si="0"/>
        <v>Каша жидкая молочная ячневая</v>
      </c>
      <c r="M16" s="290">
        <f t="shared" si="0"/>
        <v>200</v>
      </c>
      <c r="N16" s="290">
        <v>6.02</v>
      </c>
      <c r="O16" s="290">
        <v>6.95</v>
      </c>
      <c r="P16" s="291">
        <v>27.2</v>
      </c>
      <c r="Q16" s="291">
        <v>196.1</v>
      </c>
      <c r="R16" s="291">
        <v>1.17</v>
      </c>
    </row>
    <row r="17" spans="2:18" s="192" customFormat="1" ht="20.100000000000001" customHeight="1" x14ac:dyDescent="0.25">
      <c r="B17" s="292" t="str">
        <f>Меню!A109</f>
        <v>Чай с молоком и сахаром</v>
      </c>
      <c r="C17" s="330">
        <f>Меню!D109</f>
        <v>180</v>
      </c>
      <c r="D17" s="294">
        <v>2.2799999999999998</v>
      </c>
      <c r="E17" s="294">
        <v>1.9</v>
      </c>
      <c r="F17" s="294">
        <v>13.61</v>
      </c>
      <c r="G17" s="294">
        <v>81.16</v>
      </c>
      <c r="H17" s="294">
        <v>1.03</v>
      </c>
      <c r="L17" s="292" t="str">
        <f t="shared" si="0"/>
        <v>Чай с молоком и сахаром</v>
      </c>
      <c r="M17" s="330">
        <f t="shared" si="0"/>
        <v>180</v>
      </c>
      <c r="N17" s="294">
        <v>2.2799999999999998</v>
      </c>
      <c r="O17" s="294">
        <v>1.9</v>
      </c>
      <c r="P17" s="294">
        <v>13.61</v>
      </c>
      <c r="Q17" s="294">
        <v>81.16</v>
      </c>
      <c r="R17" s="294">
        <v>1.03</v>
      </c>
    </row>
    <row r="18" spans="2:18" s="192" customFormat="1" ht="20.100000000000001" customHeight="1" x14ac:dyDescent="0.25">
      <c r="B18" s="295"/>
      <c r="C18" s="290"/>
      <c r="D18" s="291"/>
      <c r="E18" s="290"/>
      <c r="F18" s="290"/>
      <c r="G18" s="290"/>
      <c r="H18" s="290"/>
      <c r="L18" s="295"/>
      <c r="M18" s="290"/>
      <c r="N18" s="291"/>
      <c r="O18" s="290"/>
      <c r="P18" s="290"/>
      <c r="Q18" s="290"/>
      <c r="R18" s="290"/>
    </row>
    <row r="19" spans="2:18" s="192" customFormat="1" ht="20.100000000000001" customHeight="1" x14ac:dyDescent="0.25">
      <c r="B19" s="412" t="s">
        <v>41</v>
      </c>
      <c r="C19" s="413"/>
      <c r="D19" s="296">
        <v>0.1</v>
      </c>
      <c r="E19" s="283">
        <v>0</v>
      </c>
      <c r="F19" s="296">
        <v>13.68</v>
      </c>
      <c r="G19" s="283">
        <v>55.88</v>
      </c>
      <c r="H19" s="283">
        <v>10.52</v>
      </c>
      <c r="L19" s="412" t="s">
        <v>41</v>
      </c>
      <c r="M19" s="413"/>
      <c r="N19" s="296">
        <v>0.1</v>
      </c>
      <c r="O19" s="283">
        <v>0</v>
      </c>
      <c r="P19" s="296">
        <v>13.68</v>
      </c>
      <c r="Q19" s="283">
        <v>55.88</v>
      </c>
      <c r="R19" s="283">
        <v>10.52</v>
      </c>
    </row>
    <row r="20" spans="2:18" s="192" customFormat="1" ht="35.25" customHeight="1" x14ac:dyDescent="0.25">
      <c r="B20" s="295" t="str">
        <f>Меню!A115</f>
        <v>Фрукт (яблоко)</v>
      </c>
      <c r="C20" s="297">
        <f>Меню!D115</f>
        <v>120</v>
      </c>
      <c r="D20" s="290">
        <v>0.95</v>
      </c>
      <c r="E20" s="291">
        <v>0.2</v>
      </c>
      <c r="F20" s="290">
        <v>15.4</v>
      </c>
      <c r="G20" s="291">
        <v>90</v>
      </c>
      <c r="H20" s="291">
        <v>3.84</v>
      </c>
      <c r="L20" s="295" t="str">
        <f t="shared" si="0"/>
        <v>Фрукт (яблоко)</v>
      </c>
      <c r="M20" s="297">
        <f t="shared" si="0"/>
        <v>120</v>
      </c>
      <c r="N20" s="290">
        <f t="shared" si="0"/>
        <v>0.95</v>
      </c>
      <c r="O20" s="291">
        <f t="shared" si="0"/>
        <v>0.2</v>
      </c>
      <c r="P20" s="290">
        <f t="shared" si="0"/>
        <v>15.4</v>
      </c>
      <c r="Q20" s="291">
        <f t="shared" si="0"/>
        <v>90</v>
      </c>
      <c r="R20" s="291">
        <f t="shared" si="0"/>
        <v>3.84</v>
      </c>
    </row>
    <row r="21" spans="2:18" s="192" customFormat="1" ht="20.100000000000001" customHeight="1" x14ac:dyDescent="0.25">
      <c r="B21" s="412" t="s">
        <v>42</v>
      </c>
      <c r="C21" s="413"/>
      <c r="D21" s="283">
        <v>22.9</v>
      </c>
      <c r="E21" s="283">
        <v>14.47</v>
      </c>
      <c r="F21" s="283">
        <v>73.62</v>
      </c>
      <c r="G21" s="283">
        <v>575</v>
      </c>
      <c r="H21" s="283">
        <v>7.38</v>
      </c>
      <c r="L21" s="412" t="s">
        <v>42</v>
      </c>
      <c r="M21" s="413"/>
      <c r="N21" s="283">
        <v>22.9</v>
      </c>
      <c r="O21" s="283">
        <v>14.47</v>
      </c>
      <c r="P21" s="283">
        <v>73.62</v>
      </c>
      <c r="Q21" s="283">
        <v>575</v>
      </c>
      <c r="R21" s="283">
        <v>7.38</v>
      </c>
    </row>
    <row r="22" spans="2:18" s="192" customFormat="1" ht="25.5" customHeight="1" x14ac:dyDescent="0.25">
      <c r="B22" s="298" t="str">
        <f>Меню!A118</f>
        <v>Салат из свежей капусты с морковью</v>
      </c>
      <c r="C22" s="299">
        <f>Меню!D118</f>
        <v>50</v>
      </c>
      <c r="D22" s="290">
        <v>1.1000000000000001</v>
      </c>
      <c r="E22" s="291">
        <v>3</v>
      </c>
      <c r="F22" s="291">
        <v>4.0999999999999996</v>
      </c>
      <c r="G22" s="291">
        <v>48</v>
      </c>
      <c r="H22" s="291"/>
      <c r="L22" s="298" t="str">
        <f t="shared" si="0"/>
        <v>Салат из свежей капусты с морковью</v>
      </c>
      <c r="M22" s="299">
        <f t="shared" si="0"/>
        <v>50</v>
      </c>
      <c r="N22" s="290">
        <f>D22</f>
        <v>1.1000000000000001</v>
      </c>
      <c r="O22" s="290">
        <f t="shared" ref="O22:Q22" si="1">E22</f>
        <v>3</v>
      </c>
      <c r="P22" s="290">
        <f t="shared" si="1"/>
        <v>4.0999999999999996</v>
      </c>
      <c r="Q22" s="290">
        <f t="shared" si="1"/>
        <v>48</v>
      </c>
      <c r="R22" s="291"/>
    </row>
    <row r="23" spans="2:18" s="192" customFormat="1" ht="29.25" customHeight="1" x14ac:dyDescent="0.25">
      <c r="B23" s="298" t="str">
        <f>Меню!A123</f>
        <v>Рассольник Ленинградский со сметаной</v>
      </c>
      <c r="C23" s="299" t="str">
        <f>Меню!D123</f>
        <v>200/5</v>
      </c>
      <c r="D23" s="290">
        <v>1.2</v>
      </c>
      <c r="E23" s="291">
        <v>2.4</v>
      </c>
      <c r="F23" s="291">
        <v>10.6</v>
      </c>
      <c r="G23" s="291">
        <v>71</v>
      </c>
      <c r="H23" s="291">
        <v>3.19</v>
      </c>
      <c r="L23" s="298" t="str">
        <f t="shared" si="0"/>
        <v>Рассольник Ленинградский со сметаной</v>
      </c>
      <c r="M23" s="299" t="str">
        <f t="shared" si="0"/>
        <v>200/5</v>
      </c>
      <c r="N23" s="290">
        <v>1.8</v>
      </c>
      <c r="O23" s="291">
        <v>2.4</v>
      </c>
      <c r="P23" s="291">
        <v>10.6</v>
      </c>
      <c r="Q23" s="291">
        <v>71</v>
      </c>
      <c r="R23" s="291">
        <v>3.19</v>
      </c>
    </row>
    <row r="24" spans="2:18" s="192" customFormat="1" ht="20.100000000000001" customHeight="1" x14ac:dyDescent="0.25">
      <c r="B24" s="298" t="str">
        <f>Меню!A134</f>
        <v>Рыба запеченная в сметане</v>
      </c>
      <c r="C24" s="299">
        <f>Меню!D134</f>
        <v>70</v>
      </c>
      <c r="D24" s="290">
        <v>16.48</v>
      </c>
      <c r="E24" s="291">
        <v>9.58</v>
      </c>
      <c r="F24" s="291">
        <v>2.4300000000000002</v>
      </c>
      <c r="G24" s="291">
        <v>164.38</v>
      </c>
      <c r="H24" s="291">
        <v>3.2</v>
      </c>
      <c r="L24" s="298" t="str">
        <f t="shared" si="0"/>
        <v>Рыба запеченная в сметане</v>
      </c>
      <c r="M24" s="299">
        <f t="shared" si="0"/>
        <v>70</v>
      </c>
      <c r="N24" s="290">
        <v>15.75</v>
      </c>
      <c r="O24" s="291">
        <v>8.4</v>
      </c>
      <c r="P24" s="291">
        <v>12.3</v>
      </c>
      <c r="Q24" s="291">
        <v>187.5</v>
      </c>
      <c r="R24" s="291">
        <v>3.2</v>
      </c>
    </row>
    <row r="25" spans="2:18" s="192" customFormat="1" ht="20.100000000000001" customHeight="1" x14ac:dyDescent="0.25">
      <c r="B25" s="298" t="str">
        <f>Меню!A140</f>
        <v>Картофельное пюре</v>
      </c>
      <c r="C25" s="299">
        <f>Меню!D140</f>
        <v>130</v>
      </c>
      <c r="D25" s="290">
        <v>3.25</v>
      </c>
      <c r="E25" s="291">
        <v>4.7</v>
      </c>
      <c r="F25" s="291">
        <v>22.01</v>
      </c>
      <c r="G25" s="291">
        <v>143.76</v>
      </c>
      <c r="H25" s="291"/>
      <c r="L25" s="298" t="str">
        <f t="shared" si="0"/>
        <v>Картофельное пюре</v>
      </c>
      <c r="M25" s="299">
        <f>C25</f>
        <v>130</v>
      </c>
      <c r="N25" s="290"/>
      <c r="O25" s="291"/>
      <c r="P25" s="291"/>
      <c r="Q25" s="291"/>
      <c r="R25" s="291"/>
    </row>
    <row r="26" spans="2:18" s="192" customFormat="1" ht="20.100000000000001" customHeight="1" x14ac:dyDescent="0.25">
      <c r="B26" s="298" t="str">
        <f>Меню!A146</f>
        <v>Компот из изюма +Витамин С</v>
      </c>
      <c r="C26" s="299">
        <f>Меню!D146</f>
        <v>180</v>
      </c>
      <c r="D26" s="290">
        <v>0.12</v>
      </c>
      <c r="E26" s="291">
        <v>0.12</v>
      </c>
      <c r="F26" s="291">
        <v>15.06</v>
      </c>
      <c r="G26" s="291">
        <v>62.28</v>
      </c>
      <c r="H26" s="291">
        <v>0.6</v>
      </c>
      <c r="L26" s="298" t="str">
        <f t="shared" si="0"/>
        <v>Компот из изюма +Витамин С</v>
      </c>
      <c r="M26" s="299">
        <f t="shared" si="0"/>
        <v>180</v>
      </c>
      <c r="N26" s="290">
        <v>0.78</v>
      </c>
      <c r="O26" s="291">
        <v>0</v>
      </c>
      <c r="P26" s="291">
        <v>24.2</v>
      </c>
      <c r="Q26" s="291">
        <v>85.5</v>
      </c>
      <c r="R26" s="291">
        <v>0.6</v>
      </c>
    </row>
    <row r="27" spans="2:18" s="192" customFormat="1" ht="21" customHeight="1" x14ac:dyDescent="0.25">
      <c r="B27" s="298" t="str">
        <f>Меню!A151</f>
        <v xml:space="preserve">Хлеб "Николаевский" ржаной </v>
      </c>
      <c r="C27" s="299">
        <f>Меню!D151</f>
        <v>25</v>
      </c>
      <c r="D27" s="290">
        <v>1.65</v>
      </c>
      <c r="E27" s="291">
        <v>0.3</v>
      </c>
      <c r="F27" s="291">
        <v>8.5500000000000007</v>
      </c>
      <c r="G27" s="291">
        <v>82.8</v>
      </c>
      <c r="H27" s="291">
        <v>0</v>
      </c>
      <c r="L27" s="298" t="str">
        <f t="shared" si="0"/>
        <v xml:space="preserve">Хлеб "Николаевский" ржаной </v>
      </c>
      <c r="M27" s="299">
        <f t="shared" si="0"/>
        <v>25</v>
      </c>
      <c r="N27" s="290">
        <v>1.65</v>
      </c>
      <c r="O27" s="291">
        <v>0.3</v>
      </c>
      <c r="P27" s="291">
        <v>8.5500000000000007</v>
      </c>
      <c r="Q27" s="291">
        <v>82.8</v>
      </c>
      <c r="R27" s="291">
        <v>0</v>
      </c>
    </row>
    <row r="28" spans="2:18" s="192" customFormat="1" ht="20.100000000000001" customHeight="1" x14ac:dyDescent="0.25">
      <c r="B28" s="298" t="str">
        <f>Меню!A152</f>
        <v>Хлеб "Свежий" пшеничный</v>
      </c>
      <c r="C28" s="299">
        <f>Меню!D152</f>
        <v>20</v>
      </c>
      <c r="D28" s="290">
        <v>2.02</v>
      </c>
      <c r="E28" s="291">
        <v>0.25</v>
      </c>
      <c r="F28" s="291">
        <v>12.2</v>
      </c>
      <c r="G28" s="291">
        <v>58.4</v>
      </c>
      <c r="H28" s="291">
        <v>0</v>
      </c>
      <c r="L28" s="298" t="str">
        <f t="shared" si="0"/>
        <v>Хлеб "Свежий" пшеничный</v>
      </c>
      <c r="M28" s="299">
        <f t="shared" si="0"/>
        <v>20</v>
      </c>
      <c r="N28" s="290">
        <v>2.02</v>
      </c>
      <c r="O28" s="291">
        <v>0.25</v>
      </c>
      <c r="P28" s="291">
        <v>12.2</v>
      </c>
      <c r="Q28" s="291">
        <v>58.4</v>
      </c>
      <c r="R28" s="291">
        <v>0</v>
      </c>
    </row>
    <row r="29" spans="2:18" s="192" customFormat="1" ht="20.100000000000001" customHeight="1" x14ac:dyDescent="0.25">
      <c r="B29" s="331"/>
      <c r="C29" s="279"/>
      <c r="D29" s="332"/>
      <c r="E29" s="279"/>
      <c r="F29" s="279"/>
      <c r="G29" s="279"/>
      <c r="H29" s="279"/>
      <c r="L29" s="331"/>
      <c r="M29" s="279"/>
      <c r="N29" s="332"/>
      <c r="O29" s="279"/>
      <c r="P29" s="279"/>
      <c r="Q29" s="279"/>
      <c r="R29" s="279"/>
    </row>
    <row r="30" spans="2:18" s="192" customFormat="1" ht="20.100000000000001" customHeight="1" x14ac:dyDescent="0.25">
      <c r="B30" s="300" t="s">
        <v>43</v>
      </c>
      <c r="C30" s="301"/>
      <c r="D30" s="283">
        <v>14.01</v>
      </c>
      <c r="E30" s="283">
        <v>5.8</v>
      </c>
      <c r="F30" s="283">
        <v>29.98</v>
      </c>
      <c r="G30" s="283">
        <v>259.98</v>
      </c>
      <c r="H30" s="283">
        <v>0</v>
      </c>
      <c r="L30" s="300" t="s">
        <v>43</v>
      </c>
      <c r="M30" s="301"/>
      <c r="N30" s="283">
        <v>14.01</v>
      </c>
      <c r="O30" s="283">
        <v>5.8</v>
      </c>
      <c r="P30" s="283">
        <v>29.98</v>
      </c>
      <c r="Q30" s="283">
        <v>259.98</v>
      </c>
      <c r="R30" s="283">
        <v>0</v>
      </c>
    </row>
    <row r="31" spans="2:18" s="192" customFormat="1" ht="30.75" customHeight="1" x14ac:dyDescent="0.25">
      <c r="B31" s="302" t="str">
        <f>Меню!A154</f>
        <v>Слойка с повидлом</v>
      </c>
      <c r="C31" s="297">
        <f>Меню!D154</f>
        <v>60</v>
      </c>
      <c r="D31" s="291">
        <v>4.43</v>
      </c>
      <c r="E31" s="291">
        <v>12</v>
      </c>
      <c r="F31" s="291">
        <v>35.229999999999997</v>
      </c>
      <c r="G31" s="291">
        <v>205</v>
      </c>
      <c r="H31" s="291"/>
      <c r="L31" s="302" t="str">
        <f t="shared" si="0"/>
        <v>Слойка с повидлом</v>
      </c>
      <c r="M31" s="297">
        <f t="shared" ref="M31:M32" si="2">C31</f>
        <v>60</v>
      </c>
      <c r="N31" s="291">
        <v>14</v>
      </c>
      <c r="O31" s="291">
        <v>5.8</v>
      </c>
      <c r="P31" s="291">
        <v>20</v>
      </c>
      <c r="Q31" s="291">
        <v>220</v>
      </c>
      <c r="R31" s="291"/>
    </row>
    <row r="32" spans="2:18" s="192" customFormat="1" ht="20.100000000000001" customHeight="1" x14ac:dyDescent="0.25">
      <c r="B32" s="303" t="str">
        <f>Меню!A162</f>
        <v>Чай с сахаром</v>
      </c>
      <c r="C32" s="333">
        <f>Меню!D162</f>
        <v>180</v>
      </c>
      <c r="D32" s="291">
        <v>0.01</v>
      </c>
      <c r="E32" s="291">
        <v>0</v>
      </c>
      <c r="F32" s="291">
        <v>9.98</v>
      </c>
      <c r="G32" s="291">
        <v>39.979999999999997</v>
      </c>
      <c r="H32" s="291"/>
      <c r="L32" s="303" t="str">
        <f t="shared" si="0"/>
        <v>Чай с сахаром</v>
      </c>
      <c r="M32" s="333">
        <f t="shared" si="2"/>
        <v>180</v>
      </c>
      <c r="N32" s="291">
        <v>0.01</v>
      </c>
      <c r="O32" s="291">
        <v>0</v>
      </c>
      <c r="P32" s="291">
        <v>9.98</v>
      </c>
      <c r="Q32" s="291">
        <v>39.979999999999997</v>
      </c>
      <c r="R32" s="291"/>
    </row>
    <row r="33" spans="1:18" s="192" customFormat="1" ht="20.100000000000001" customHeight="1" x14ac:dyDescent="0.25">
      <c r="B33" s="305" t="s">
        <v>217</v>
      </c>
      <c r="C33" s="296"/>
      <c r="D33" s="283">
        <v>48.79</v>
      </c>
      <c r="E33" s="283">
        <v>35.229999999999997</v>
      </c>
      <c r="F33" s="283">
        <v>168.79</v>
      </c>
      <c r="G33" s="283">
        <v>1281.1199999999999</v>
      </c>
      <c r="H33" s="283">
        <v>19.04</v>
      </c>
      <c r="L33" s="305" t="s">
        <v>217</v>
      </c>
      <c r="M33" s="296"/>
      <c r="N33" s="283">
        <v>48.79</v>
      </c>
      <c r="O33" s="283">
        <v>35.229999999999997</v>
      </c>
      <c r="P33" s="283">
        <v>168.79</v>
      </c>
      <c r="Q33" s="283">
        <v>1281.1199999999999</v>
      </c>
      <c r="R33" s="283">
        <v>19.04</v>
      </c>
    </row>
    <row r="34" spans="1:18" s="192" customFormat="1" ht="15.75" customHeight="1" x14ac:dyDescent="0.25"/>
    <row r="35" spans="1:18" s="192" customFormat="1" ht="30.75" customHeight="1" x14ac:dyDescent="0.25">
      <c r="B35" s="414" t="s">
        <v>218</v>
      </c>
      <c r="C35" s="414"/>
      <c r="D35" s="414"/>
      <c r="E35" s="414"/>
      <c r="F35" s="414"/>
      <c r="G35" s="414"/>
      <c r="H35" s="414"/>
      <c r="L35" s="414" t="s">
        <v>218</v>
      </c>
      <c r="M35" s="414"/>
      <c r="N35" s="414"/>
      <c r="O35" s="414"/>
      <c r="P35" s="414"/>
      <c r="Q35" s="414"/>
      <c r="R35" s="414"/>
    </row>
    <row r="36" spans="1:18" s="192" customFormat="1" ht="25.5" hidden="1" customHeight="1" x14ac:dyDescent="0.25"/>
    <row r="37" spans="1:18" s="192" customFormat="1" ht="28.5" customHeight="1" x14ac:dyDescent="0.25">
      <c r="B37" s="396" t="s">
        <v>219</v>
      </c>
      <c r="C37" s="396"/>
      <c r="D37" s="396"/>
      <c r="E37" s="396"/>
      <c r="F37" s="396"/>
      <c r="G37" s="396"/>
      <c r="L37" s="396" t="s">
        <v>219</v>
      </c>
      <c r="M37" s="396"/>
      <c r="N37" s="396"/>
      <c r="O37" s="396"/>
      <c r="P37" s="396"/>
      <c r="Q37" s="396"/>
    </row>
    <row r="38" spans="1:18" s="192" customFormat="1" ht="15.75" x14ac:dyDescent="0.25"/>
    <row r="39" spans="1:18" s="192" customFormat="1" ht="15.75" x14ac:dyDescent="0.25"/>
    <row r="40" spans="1:18" ht="38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32">
    <mergeCell ref="B14:C14"/>
    <mergeCell ref="B19:C19"/>
    <mergeCell ref="B21:C21"/>
    <mergeCell ref="B35:H35"/>
    <mergeCell ref="B37:G37"/>
    <mergeCell ref="B7:K7"/>
    <mergeCell ref="B8:K8"/>
    <mergeCell ref="B9:H9"/>
    <mergeCell ref="B10:G10"/>
    <mergeCell ref="B11:B13"/>
    <mergeCell ref="C11:C13"/>
    <mergeCell ref="D11:G11"/>
    <mergeCell ref="D12:D13"/>
    <mergeCell ref="E12:E13"/>
    <mergeCell ref="F12:F13"/>
    <mergeCell ref="G12:G13"/>
    <mergeCell ref="L37:Q37"/>
    <mergeCell ref="L7:U7"/>
    <mergeCell ref="L8:U8"/>
    <mergeCell ref="L9:R9"/>
    <mergeCell ref="L10:Q10"/>
    <mergeCell ref="L11:L13"/>
    <mergeCell ref="M11:M13"/>
    <mergeCell ref="N11:Q11"/>
    <mergeCell ref="N12:N13"/>
    <mergeCell ref="O12:O13"/>
    <mergeCell ref="P12:P13"/>
    <mergeCell ref="Q12:Q13"/>
    <mergeCell ref="L14:M14"/>
    <mergeCell ref="L19:M19"/>
    <mergeCell ref="L21:M21"/>
    <mergeCell ref="L35:R35"/>
  </mergeCells>
  <pageMargins left="0" right="0" top="0" bottom="0" header="0" footer="0"/>
  <pageSetup paperSize="9" scale="66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накопительная</vt:lpstr>
      <vt:lpstr>таблица продуктов</vt:lpstr>
      <vt:lpstr>Лист2</vt:lpstr>
      <vt:lpstr>Меню</vt:lpstr>
      <vt:lpstr>11 день</vt:lpstr>
      <vt:lpstr>11 день меню в зал</vt:lpstr>
      <vt:lpstr>13 день</vt:lpstr>
      <vt:lpstr>13 день меню в зал 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Технолог</cp:lastModifiedBy>
  <cp:revision>1</cp:revision>
  <cp:lastPrinted>2024-11-13T10:52:50Z</cp:lastPrinted>
  <dcterms:created xsi:type="dcterms:W3CDTF">2012-08-31T05:36:13Z</dcterms:created>
  <dcterms:modified xsi:type="dcterms:W3CDTF">2024-12-03T08:57:26Z</dcterms:modified>
</cp:coreProperties>
</file>