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itel\Desktop\САЙТ\меню\13-09-2023_13-07-02\"/>
    </mc:Choice>
  </mc:AlternateContent>
  <bookViews>
    <workbookView xWindow="0" yWindow="0" windowWidth="28800" windowHeight="11430" tabRatio="602"/>
  </bookViews>
  <sheets>
    <sheet name="титульный" sheetId="10" r:id="rId1"/>
    <sheet name="аннотация" sheetId="11" r:id="rId2"/>
    <sheet name="экспертное заключение" sheetId="12" r:id="rId3"/>
    <sheet name="12 лет и старше" sheetId="1" r:id="rId4"/>
    <sheet name="Сетка-меню" sheetId="8" r:id="rId5"/>
    <sheet name="Выхода" sheetId="9" r:id="rId6"/>
    <sheet name="сетка" sheetId="7" state="hidden" r:id="rId7"/>
  </sheets>
  <definedNames>
    <definedName name="_xlnm._FilterDatabase" localSheetId="3" hidden="1">'12 лет и старше'!$A$1:$I$20</definedName>
    <definedName name="_xlnm.Print_Area" localSheetId="3">'12 лет и старше'!$A$2:$I$2084</definedName>
  </definedNames>
  <calcPr calcId="152511"/>
</workbook>
</file>

<file path=xl/calcChain.xml><?xml version="1.0" encoding="utf-8"?>
<calcChain xmlns="http://schemas.openxmlformats.org/spreadsheetml/2006/main">
  <c r="J8" i="8" l="1"/>
  <c r="I8" i="8"/>
  <c r="B7" i="8"/>
  <c r="A7" i="8"/>
  <c r="C2009" i="1"/>
  <c r="B1779" i="1"/>
  <c r="B1778" i="1"/>
  <c r="B1777" i="1"/>
  <c r="B1775" i="1"/>
  <c r="B1774" i="1"/>
  <c r="B1773" i="1"/>
  <c r="B1772" i="1"/>
  <c r="B1771" i="1"/>
  <c r="C1655" i="1"/>
  <c r="B1658" i="1"/>
  <c r="B1555" i="1"/>
  <c r="B1554" i="1"/>
  <c r="B1552" i="1"/>
  <c r="B1323" i="1"/>
  <c r="B1322" i="1"/>
  <c r="B1321" i="1"/>
  <c r="B1320" i="1"/>
  <c r="B1058" i="1"/>
  <c r="B1057" i="1"/>
  <c r="B1056" i="1"/>
  <c r="B1055" i="1"/>
  <c r="B719" i="1"/>
  <c r="B718" i="1"/>
  <c r="B716" i="1"/>
  <c r="B544" i="1"/>
  <c r="B543" i="1"/>
  <c r="B542" i="1"/>
  <c r="B541" i="1"/>
  <c r="B540" i="1"/>
  <c r="B539" i="1"/>
  <c r="B538" i="1"/>
  <c r="B537" i="1"/>
  <c r="B536" i="1"/>
  <c r="B375" i="1"/>
  <c r="B374" i="1"/>
  <c r="B373" i="1"/>
  <c r="B371" i="1"/>
  <c r="B282" i="1"/>
  <c r="B238" i="1"/>
  <c r="B237" i="1"/>
  <c r="B235" i="1"/>
  <c r="B20" i="1"/>
  <c r="B19" i="1"/>
  <c r="B18" i="1"/>
  <c r="B17" i="1"/>
  <c r="B16" i="1"/>
  <c r="B15" i="1"/>
  <c r="B14" i="1"/>
  <c r="B12" i="1"/>
  <c r="B11" i="1"/>
  <c r="P34" i="8"/>
  <c r="P33" i="8"/>
  <c r="P23" i="8"/>
  <c r="B2072" i="1"/>
  <c r="B2071" i="1"/>
  <c r="B2070" i="1"/>
  <c r="B2069" i="1"/>
  <c r="B2068" i="1"/>
  <c r="B2067" i="1"/>
  <c r="B2066" i="1"/>
  <c r="B2064" i="1"/>
  <c r="B2063" i="1"/>
  <c r="B2062" i="1"/>
  <c r="B2061" i="1"/>
  <c r="B2060" i="1"/>
  <c r="B2059" i="1"/>
  <c r="B2058" i="1"/>
  <c r="B2057" i="1"/>
  <c r="H2055" i="1"/>
  <c r="H2025" i="1"/>
  <c r="G2055" i="1"/>
  <c r="G2025" i="1"/>
  <c r="F2055" i="1"/>
  <c r="F2025" i="1"/>
  <c r="F2079" i="1"/>
  <c r="E2055" i="1"/>
  <c r="E202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C2039" i="1"/>
  <c r="B2039" i="1"/>
  <c r="B2037" i="1"/>
  <c r="B2036" i="1"/>
  <c r="B2035" i="1"/>
  <c r="B2034" i="1"/>
  <c r="C2032" i="1"/>
  <c r="B2031" i="1"/>
  <c r="B2030" i="1"/>
  <c r="B2029" i="1"/>
  <c r="B2028" i="1"/>
  <c r="B2027" i="1"/>
  <c r="E1903" i="1"/>
  <c r="B1961" i="1"/>
  <c r="B1960" i="1"/>
  <c r="B1959" i="1"/>
  <c r="B1958" i="1"/>
  <c r="B1957" i="1"/>
  <c r="B1956" i="1"/>
  <c r="B1955" i="1"/>
  <c r="B1953" i="1"/>
  <c r="B1951" i="1"/>
  <c r="B1950" i="1"/>
  <c r="B1949" i="1"/>
  <c r="B1947" i="1"/>
  <c r="B1946" i="1"/>
  <c r="B1945" i="1"/>
  <c r="B1944" i="1"/>
  <c r="B1943" i="1"/>
  <c r="B1942" i="1"/>
  <c r="C1941" i="1"/>
  <c r="B1940" i="1"/>
  <c r="B1939" i="1"/>
  <c r="B1938" i="1"/>
  <c r="B1937" i="1"/>
  <c r="C1935" i="1"/>
  <c r="C1936" i="1"/>
  <c r="B1934" i="1"/>
  <c r="B1933" i="1"/>
  <c r="B1932" i="1"/>
  <c r="B1931" i="1"/>
  <c r="B1930" i="1"/>
  <c r="B1927" i="1"/>
  <c r="B1926" i="1"/>
  <c r="B1925" i="1"/>
  <c r="B1924" i="1"/>
  <c r="B1923" i="1"/>
  <c r="B1922" i="1"/>
  <c r="B1921" i="1"/>
  <c r="B1920" i="1"/>
  <c r="B1919" i="1"/>
  <c r="B1918" i="1"/>
  <c r="B1917" i="1"/>
  <c r="C1915" i="1"/>
  <c r="B1915" i="1"/>
  <c r="B1846" i="1"/>
  <c r="B1845" i="1"/>
  <c r="B1844" i="1"/>
  <c r="B1843" i="1"/>
  <c r="B1842" i="1"/>
  <c r="B1841" i="1"/>
  <c r="B1840" i="1"/>
  <c r="C1838" i="1"/>
  <c r="B1838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C1822" i="1"/>
  <c r="B1822" i="1"/>
  <c r="B1820" i="1"/>
  <c r="B1819" i="1"/>
  <c r="B1818" i="1"/>
  <c r="B1817" i="1"/>
  <c r="B1816" i="1"/>
  <c r="B1815" i="1"/>
  <c r="B1814" i="1"/>
  <c r="B1813" i="1"/>
  <c r="B1812" i="1"/>
  <c r="B1757" i="1"/>
  <c r="B1756" i="1"/>
  <c r="B1755" i="1"/>
  <c r="B1754" i="1"/>
  <c r="B1753" i="1"/>
  <c r="B1752" i="1"/>
  <c r="B1751" i="1"/>
  <c r="B1749" i="1"/>
  <c r="B1748" i="1"/>
  <c r="B1747" i="1"/>
  <c r="B1746" i="1"/>
  <c r="B1745" i="1"/>
  <c r="B1744" i="1"/>
  <c r="B1743" i="1"/>
  <c r="B1742" i="1"/>
  <c r="H1740" i="1"/>
  <c r="H1715" i="1"/>
  <c r="G1740" i="1"/>
  <c r="G1715" i="1"/>
  <c r="F1740" i="1"/>
  <c r="E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C1723" i="1"/>
  <c r="B1723" i="1"/>
  <c r="B1721" i="1"/>
  <c r="B1720" i="1"/>
  <c r="B1719" i="1"/>
  <c r="B1718" i="1"/>
  <c r="B1717" i="1"/>
  <c r="B1664" i="1"/>
  <c r="B1663" i="1"/>
  <c r="B1661" i="1"/>
  <c r="B1660" i="1"/>
  <c r="B1659" i="1"/>
  <c r="B1653" i="1"/>
  <c r="B1652" i="1"/>
  <c r="B1651" i="1"/>
  <c r="B1650" i="1"/>
  <c r="B1649" i="1"/>
  <c r="B1648" i="1"/>
  <c r="B1647" i="1"/>
  <c r="B1646" i="1"/>
  <c r="C1644" i="1"/>
  <c r="B1644" i="1"/>
  <c r="C1627" i="1"/>
  <c r="B1627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25" i="1"/>
  <c r="B1624" i="1"/>
  <c r="B1623" i="1"/>
  <c r="B1622" i="1"/>
  <c r="B1621" i="1"/>
  <c r="B1620" i="1"/>
  <c r="B1570" i="1"/>
  <c r="B1569" i="1"/>
  <c r="B1568" i="1"/>
  <c r="B1567" i="1"/>
  <c r="B1565" i="1"/>
  <c r="B1564" i="1"/>
  <c r="B1563" i="1"/>
  <c r="B1562" i="1"/>
  <c r="B1561" i="1"/>
  <c r="B1560" i="1"/>
  <c r="B1559" i="1"/>
  <c r="C1557" i="1"/>
  <c r="B1557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3" i="1"/>
  <c r="B1532" i="1"/>
  <c r="B1531" i="1"/>
  <c r="B1530" i="1"/>
  <c r="B1529" i="1"/>
  <c r="B1528" i="1"/>
  <c r="B1527" i="1"/>
  <c r="B1526" i="1"/>
  <c r="B1525" i="1"/>
  <c r="B1524" i="1"/>
  <c r="B1523" i="1"/>
  <c r="B1464" i="1"/>
  <c r="B1463" i="1"/>
  <c r="C1462" i="1"/>
  <c r="B1462" i="1"/>
  <c r="B1461" i="1"/>
  <c r="B1459" i="1"/>
  <c r="B1458" i="1"/>
  <c r="B1457" i="1"/>
  <c r="B1456" i="1"/>
  <c r="B1455" i="1"/>
  <c r="B1454" i="1"/>
  <c r="B1453" i="1"/>
  <c r="B1451" i="1"/>
  <c r="B1450" i="1"/>
  <c r="B1449" i="1"/>
  <c r="B1448" i="1"/>
  <c r="B1447" i="1"/>
  <c r="B1446" i="1"/>
  <c r="B1445" i="1"/>
  <c r="H1444" i="1"/>
  <c r="H1413" i="1"/>
  <c r="G1444" i="1"/>
  <c r="G1413" i="1"/>
  <c r="F1444" i="1"/>
  <c r="F1413" i="1"/>
  <c r="E1444" i="1"/>
  <c r="E1413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C1425" i="1"/>
  <c r="B1425" i="1"/>
  <c r="B1352" i="1"/>
  <c r="B1351" i="1"/>
  <c r="B1350" i="1"/>
  <c r="B1349" i="1"/>
  <c r="B1348" i="1"/>
  <c r="B1347" i="1"/>
  <c r="B1346" i="1"/>
  <c r="B1345" i="1"/>
  <c r="C1343" i="1"/>
  <c r="B1343" i="1"/>
  <c r="C1342" i="1"/>
  <c r="B1342" i="1"/>
  <c r="C1341" i="1"/>
  <c r="B1341" i="1"/>
  <c r="B1318" i="1"/>
  <c r="B1317" i="1"/>
  <c r="B1316" i="1"/>
  <c r="B1315" i="1"/>
  <c r="B1254" i="1"/>
  <c r="B1253" i="1"/>
  <c r="B1252" i="1"/>
  <c r="B1251" i="1"/>
  <c r="B1250" i="1"/>
  <c r="B1249" i="1"/>
  <c r="B1248" i="1"/>
  <c r="B1247" i="1"/>
  <c r="B1246" i="1"/>
  <c r="B1244" i="1"/>
  <c r="B1240" i="1"/>
  <c r="C1239" i="1"/>
  <c r="C1241" i="1"/>
  <c r="C1243" i="1"/>
  <c r="B1238" i="1"/>
  <c r="B1236" i="1"/>
  <c r="B1235" i="1"/>
  <c r="B1233" i="1"/>
  <c r="B1232" i="1"/>
  <c r="B1231" i="1"/>
  <c r="B1229" i="1"/>
  <c r="B1228" i="1"/>
  <c r="B1227" i="1"/>
  <c r="B1226" i="1"/>
  <c r="B1225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C1207" i="1"/>
  <c r="B1207" i="1"/>
  <c r="B1205" i="1"/>
  <c r="B1204" i="1"/>
  <c r="B1203" i="1"/>
  <c r="B1202" i="1"/>
  <c r="B1201" i="1"/>
  <c r="B1200" i="1"/>
  <c r="B1199" i="1"/>
  <c r="B1198" i="1"/>
  <c r="B1197" i="1"/>
  <c r="B1124" i="1"/>
  <c r="B1123" i="1"/>
  <c r="B1122" i="1"/>
  <c r="B1121" i="1"/>
  <c r="B1120" i="1"/>
  <c r="B1119" i="1"/>
  <c r="B1118" i="1"/>
  <c r="B1116" i="1"/>
  <c r="B1114" i="1"/>
  <c r="B1113" i="1"/>
  <c r="B1112" i="1"/>
  <c r="B1110" i="1"/>
  <c r="B1109" i="1"/>
  <c r="B1108" i="1"/>
  <c r="B1107" i="1"/>
  <c r="B1106" i="1"/>
  <c r="B1105" i="1"/>
  <c r="C1104" i="1"/>
  <c r="B1103" i="1"/>
  <c r="B1102" i="1"/>
  <c r="B1101" i="1"/>
  <c r="B1100" i="1"/>
  <c r="C1098" i="1"/>
  <c r="C1099" i="1"/>
  <c r="C1111" i="1"/>
  <c r="C1115" i="1"/>
  <c r="B1097" i="1"/>
  <c r="B1096" i="1"/>
  <c r="B1095" i="1"/>
  <c r="B1094" i="1"/>
  <c r="B1093" i="1"/>
  <c r="B1090" i="1"/>
  <c r="B1089" i="1"/>
  <c r="B1088" i="1"/>
  <c r="B1087" i="1"/>
  <c r="B1086" i="1"/>
  <c r="B1085" i="1"/>
  <c r="B1084" i="1"/>
  <c r="B1083" i="1"/>
  <c r="B1082" i="1"/>
  <c r="B1081" i="1"/>
  <c r="B1080" i="1"/>
  <c r="C1078" i="1"/>
  <c r="B1078" i="1"/>
  <c r="B1076" i="1"/>
  <c r="B1075" i="1"/>
  <c r="B1074" i="1"/>
  <c r="B1073" i="1"/>
  <c r="B1071" i="1"/>
  <c r="B1070" i="1"/>
  <c r="B1069" i="1"/>
  <c r="B1068" i="1"/>
  <c r="B1067" i="1"/>
  <c r="B1066" i="1"/>
  <c r="B973" i="1"/>
  <c r="B972" i="1"/>
  <c r="B971" i="1"/>
  <c r="B970" i="1"/>
  <c r="C968" i="1"/>
  <c r="B967" i="1"/>
  <c r="B966" i="1"/>
  <c r="B965" i="1"/>
  <c r="B964" i="1"/>
  <c r="B963" i="1"/>
  <c r="B886" i="1"/>
  <c r="B885" i="1"/>
  <c r="B884" i="1"/>
  <c r="B883" i="1"/>
  <c r="B882" i="1"/>
  <c r="B835" i="1"/>
  <c r="B834" i="1"/>
  <c r="B833" i="1"/>
  <c r="B832" i="1"/>
  <c r="B831" i="1"/>
  <c r="B829" i="1"/>
  <c r="B828" i="1"/>
  <c r="B827" i="1"/>
  <c r="B826" i="1"/>
  <c r="B825" i="1"/>
  <c r="B824" i="1"/>
  <c r="B823" i="1"/>
  <c r="B822" i="1"/>
  <c r="B820" i="1"/>
  <c r="B819" i="1"/>
  <c r="B818" i="1"/>
  <c r="B817" i="1"/>
  <c r="B816" i="1"/>
  <c r="B815" i="1"/>
  <c r="B814" i="1"/>
  <c r="H813" i="1"/>
  <c r="H794" i="1"/>
  <c r="G813" i="1"/>
  <c r="G794" i="1"/>
  <c r="F813" i="1"/>
  <c r="E813" i="1"/>
  <c r="E794" i="1"/>
  <c r="B799" i="1"/>
  <c r="B798" i="1"/>
  <c r="B797" i="1"/>
  <c r="B796" i="1"/>
  <c r="E685" i="1"/>
  <c r="B697" i="1"/>
  <c r="B696" i="1"/>
  <c r="B695" i="1"/>
  <c r="B694" i="1"/>
  <c r="B693" i="1"/>
  <c r="B692" i="1"/>
  <c r="B691" i="1"/>
  <c r="B690" i="1"/>
  <c r="B689" i="1"/>
  <c r="B688" i="1"/>
  <c r="B687" i="1"/>
  <c r="B628" i="1"/>
  <c r="B627" i="1"/>
  <c r="B625" i="1"/>
  <c r="B624" i="1"/>
  <c r="B623" i="1"/>
  <c r="B622" i="1"/>
  <c r="B621" i="1"/>
  <c r="B620" i="1"/>
  <c r="B619" i="1"/>
  <c r="B617" i="1"/>
  <c r="B616" i="1"/>
  <c r="B615" i="1"/>
  <c r="B613" i="1"/>
  <c r="B612" i="1"/>
  <c r="B611" i="1"/>
  <c r="B610" i="1"/>
  <c r="B609" i="1"/>
  <c r="B608" i="1"/>
  <c r="B607" i="1"/>
  <c r="B606" i="1"/>
  <c r="B605" i="1"/>
  <c r="B604" i="1"/>
  <c r="B602" i="1"/>
  <c r="B601" i="1"/>
  <c r="B600" i="1"/>
  <c r="B598" i="1"/>
  <c r="B597" i="1"/>
  <c r="C596" i="1"/>
  <c r="B596" i="1"/>
  <c r="G595" i="1"/>
  <c r="G567" i="1"/>
  <c r="F595" i="1"/>
  <c r="F567" i="1"/>
  <c r="E595" i="1"/>
  <c r="E567" i="1"/>
  <c r="B519" i="1"/>
  <c r="B520" i="1"/>
  <c r="B518" i="1"/>
  <c r="B517" i="1"/>
  <c r="B516" i="1"/>
  <c r="B515" i="1"/>
  <c r="B514" i="1"/>
  <c r="B513" i="1"/>
  <c r="B512" i="1"/>
  <c r="B511" i="1"/>
  <c r="B510" i="1"/>
  <c r="B509" i="1"/>
  <c r="B508" i="1"/>
  <c r="C506" i="1"/>
  <c r="B506" i="1"/>
  <c r="C505" i="1"/>
  <c r="B505" i="1"/>
  <c r="B503" i="1"/>
  <c r="B502" i="1"/>
  <c r="B501" i="1"/>
  <c r="B500" i="1"/>
  <c r="B499" i="1"/>
  <c r="B498" i="1"/>
  <c r="B497" i="1"/>
  <c r="B370" i="1"/>
  <c r="B369" i="1"/>
  <c r="B368" i="1"/>
  <c r="B367" i="1"/>
  <c r="B304" i="1"/>
  <c r="B303" i="1"/>
  <c r="C302" i="1"/>
  <c r="B302" i="1"/>
  <c r="B301" i="1"/>
  <c r="B299" i="1"/>
  <c r="B298" i="1"/>
  <c r="B297" i="1"/>
  <c r="B296" i="1"/>
  <c r="B295" i="1"/>
  <c r="B294" i="1"/>
  <c r="B293" i="1"/>
  <c r="B291" i="1"/>
  <c r="B290" i="1"/>
  <c r="B289" i="1"/>
  <c r="B288" i="1"/>
  <c r="B287" i="1"/>
  <c r="B286" i="1"/>
  <c r="B285" i="1"/>
  <c r="H284" i="1"/>
  <c r="H256" i="1"/>
  <c r="G284" i="1"/>
  <c r="G256" i="1"/>
  <c r="F284" i="1"/>
  <c r="F256" i="1"/>
  <c r="F311" i="1"/>
  <c r="E284" i="1"/>
  <c r="E256" i="1"/>
  <c r="F158" i="1"/>
  <c r="C185" i="1"/>
  <c r="B165" i="1"/>
  <c r="B164" i="1"/>
  <c r="B163" i="1"/>
  <c r="B162" i="1"/>
  <c r="B161" i="1"/>
  <c r="B160" i="1"/>
  <c r="C92" i="1"/>
  <c r="C86" i="1"/>
  <c r="C87" i="1"/>
  <c r="C99" i="1"/>
  <c r="C103" i="1"/>
  <c r="B2024" i="1"/>
  <c r="B2023" i="1"/>
  <c r="B2022" i="1"/>
  <c r="B2021" i="1"/>
  <c r="B2020" i="1"/>
  <c r="B2018" i="1"/>
  <c r="B2017" i="1"/>
  <c r="B2015" i="1"/>
  <c r="B2014" i="1"/>
  <c r="B2013" i="1"/>
  <c r="B2012" i="1"/>
  <c r="B2011" i="1"/>
  <c r="B2010" i="1"/>
  <c r="B2009" i="1"/>
  <c r="B2007" i="1"/>
  <c r="B2006" i="1"/>
  <c r="B2005" i="1"/>
  <c r="B2003" i="1"/>
  <c r="B2002" i="1"/>
  <c r="B2001" i="1"/>
  <c r="B2000" i="1"/>
  <c r="B1999" i="1"/>
  <c r="B1998" i="1"/>
  <c r="B1997" i="1"/>
  <c r="B1996" i="1"/>
  <c r="B1995" i="1"/>
  <c r="B1994" i="1"/>
  <c r="B1992" i="1"/>
  <c r="B1991" i="1"/>
  <c r="B1990" i="1"/>
  <c r="B1988" i="1"/>
  <c r="B1987" i="1"/>
  <c r="B1986" i="1"/>
  <c r="H1985" i="1"/>
  <c r="H1972" i="1"/>
  <c r="G1985" i="1"/>
  <c r="G1972" i="1"/>
  <c r="G2079" i="1"/>
  <c r="F1985" i="1"/>
  <c r="F1972" i="1"/>
  <c r="E1985" i="1"/>
  <c r="E1972" i="1"/>
  <c r="E2079" i="1"/>
  <c r="B1984" i="1"/>
  <c r="B1983" i="1"/>
  <c r="B1982" i="1"/>
  <c r="B1981" i="1"/>
  <c r="B1980" i="1"/>
  <c r="B1979" i="1"/>
  <c r="B1978" i="1"/>
  <c r="B1977" i="1"/>
  <c r="B1976" i="1"/>
  <c r="B1975" i="1"/>
  <c r="B1974" i="1"/>
  <c r="B1901" i="1"/>
  <c r="B1900" i="1"/>
  <c r="B1899" i="1"/>
  <c r="B1898" i="1"/>
  <c r="B1894" i="1"/>
  <c r="B1893" i="1"/>
  <c r="B1892" i="1"/>
  <c r="B1890" i="1"/>
  <c r="B1889" i="1"/>
  <c r="B1888" i="1"/>
  <c r="B1887" i="1"/>
  <c r="B1885" i="1"/>
  <c r="B1884" i="1"/>
  <c r="B1883" i="1"/>
  <c r="B1882" i="1"/>
  <c r="B1881" i="1"/>
  <c r="B1880" i="1"/>
  <c r="B1879" i="1"/>
  <c r="B1877" i="1"/>
  <c r="B1876" i="1"/>
  <c r="B1875" i="1"/>
  <c r="B1873" i="1"/>
  <c r="B1872" i="1"/>
  <c r="B1871" i="1"/>
  <c r="B1870" i="1"/>
  <c r="B1869" i="1"/>
  <c r="B1868" i="1"/>
  <c r="B1866" i="1"/>
  <c r="H1865" i="1"/>
  <c r="G1865" i="1"/>
  <c r="G1863" i="1"/>
  <c r="F1865" i="1"/>
  <c r="F1863" i="1"/>
  <c r="E1865" i="1"/>
  <c r="E1863" i="1"/>
  <c r="E1967" i="1"/>
  <c r="B1809" i="1"/>
  <c r="B1808" i="1"/>
  <c r="B1807" i="1"/>
  <c r="B1806" i="1"/>
  <c r="B1805" i="1"/>
  <c r="B1803" i="1"/>
  <c r="B1802" i="1"/>
  <c r="B1801" i="1"/>
  <c r="B1800" i="1"/>
  <c r="B1799" i="1"/>
  <c r="B1798" i="1"/>
  <c r="B1797" i="1"/>
  <c r="B1795" i="1"/>
  <c r="C1792" i="1"/>
  <c r="C1794" i="1"/>
  <c r="B1791" i="1"/>
  <c r="B1790" i="1"/>
  <c r="B1788" i="1"/>
  <c r="B1786" i="1"/>
  <c r="B1785" i="1"/>
  <c r="C1783" i="1"/>
  <c r="B1783" i="1"/>
  <c r="B1782" i="1"/>
  <c r="B1781" i="1"/>
  <c r="B1714" i="1"/>
  <c r="B1713" i="1"/>
  <c r="B1712" i="1"/>
  <c r="B1711" i="1"/>
  <c r="B1703" i="1"/>
  <c r="B1702" i="1"/>
  <c r="C1701" i="1"/>
  <c r="B1701" i="1"/>
  <c r="B1700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C1685" i="1"/>
  <c r="B1685" i="1"/>
  <c r="C1684" i="1"/>
  <c r="B1684" i="1"/>
  <c r="B1682" i="1"/>
  <c r="B1681" i="1"/>
  <c r="B1680" i="1"/>
  <c r="B1679" i="1"/>
  <c r="H1584" i="1"/>
  <c r="G1584" i="1"/>
  <c r="G1672" i="1"/>
  <c r="F1584" i="1"/>
  <c r="E1584" i="1"/>
  <c r="D1584" i="1"/>
  <c r="B1615" i="1"/>
  <c r="B1614" i="1"/>
  <c r="B1613" i="1"/>
  <c r="B1612" i="1"/>
  <c r="B1611" i="1"/>
  <c r="B1610" i="1"/>
  <c r="B1609" i="1"/>
  <c r="B1604" i="1"/>
  <c r="B1603" i="1"/>
  <c r="B1602" i="1"/>
  <c r="B1601" i="1"/>
  <c r="B1600" i="1"/>
  <c r="C1598" i="1"/>
  <c r="B1597" i="1"/>
  <c r="B1596" i="1"/>
  <c r="B1595" i="1"/>
  <c r="B1594" i="1"/>
  <c r="B1593" i="1"/>
  <c r="B1592" i="1"/>
  <c r="B1591" i="1"/>
  <c r="B1590" i="1"/>
  <c r="B1589" i="1"/>
  <c r="B1587" i="1"/>
  <c r="B1586" i="1"/>
  <c r="B1616" i="1"/>
  <c r="D1618" i="1"/>
  <c r="D1672" i="1"/>
  <c r="E1618" i="1"/>
  <c r="E1672" i="1"/>
  <c r="F1618" i="1"/>
  <c r="F1672" i="1"/>
  <c r="G1618" i="1"/>
  <c r="H1618" i="1"/>
  <c r="H1672" i="1"/>
  <c r="B1520" i="1"/>
  <c r="B1519" i="1"/>
  <c r="B1518" i="1"/>
  <c r="B1517" i="1"/>
  <c r="B1516" i="1"/>
  <c r="B1514" i="1"/>
  <c r="B1513" i="1"/>
  <c r="B1512" i="1"/>
  <c r="B1511" i="1"/>
  <c r="B1510" i="1"/>
  <c r="B1508" i="1"/>
  <c r="B1507" i="1"/>
  <c r="B1506" i="1"/>
  <c r="B1505" i="1"/>
  <c r="B1504" i="1"/>
  <c r="B1503" i="1"/>
  <c r="B1502" i="1"/>
  <c r="B1501" i="1"/>
  <c r="B1499" i="1"/>
  <c r="B1498" i="1"/>
  <c r="B1497" i="1"/>
  <c r="B1496" i="1"/>
  <c r="B1495" i="1"/>
  <c r="B1494" i="1"/>
  <c r="B1493" i="1"/>
  <c r="H1492" i="1"/>
  <c r="G1492" i="1"/>
  <c r="G1477" i="1"/>
  <c r="F1492" i="1"/>
  <c r="F1477" i="1"/>
  <c r="F1577" i="1"/>
  <c r="E1492" i="1"/>
  <c r="E1477" i="1"/>
  <c r="B1491" i="1"/>
  <c r="B1490" i="1"/>
  <c r="B1489" i="1"/>
  <c r="B1488" i="1"/>
  <c r="B1486" i="1"/>
  <c r="B1484" i="1"/>
  <c r="B1483" i="1"/>
  <c r="B1482" i="1"/>
  <c r="B1481" i="1"/>
  <c r="B1480" i="1"/>
  <c r="B1411" i="1"/>
  <c r="B1410" i="1"/>
  <c r="B1409" i="1"/>
  <c r="B1408" i="1"/>
  <c r="B1406" i="1"/>
  <c r="B1405" i="1"/>
  <c r="B1404" i="1"/>
  <c r="B1403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4" i="1"/>
  <c r="C1383" i="1"/>
  <c r="B1382" i="1"/>
  <c r="B1381" i="1"/>
  <c r="B1380" i="1"/>
  <c r="B1379" i="1"/>
  <c r="B1378" i="1"/>
  <c r="B1377" i="1"/>
  <c r="B1376" i="1"/>
  <c r="B1375" i="1"/>
  <c r="B1374" i="1"/>
  <c r="B1372" i="1"/>
  <c r="B1371" i="1"/>
  <c r="B1370" i="1"/>
  <c r="B1369" i="1"/>
  <c r="B1368" i="1"/>
  <c r="B1367" i="1"/>
  <c r="C1366" i="1"/>
  <c r="B1312" i="1"/>
  <c r="B1311" i="1"/>
  <c r="B1310" i="1"/>
  <c r="B1309" i="1"/>
  <c r="B1307" i="1"/>
  <c r="B1306" i="1"/>
  <c r="B1305" i="1"/>
  <c r="B1304" i="1"/>
  <c r="B1303" i="1"/>
  <c r="B1302" i="1"/>
  <c r="B1301" i="1"/>
  <c r="B1299" i="1"/>
  <c r="B1297" i="1"/>
  <c r="B1296" i="1"/>
  <c r="B1295" i="1"/>
  <c r="B1293" i="1"/>
  <c r="B1292" i="1"/>
  <c r="B1291" i="1"/>
  <c r="B1290" i="1"/>
  <c r="B1289" i="1"/>
  <c r="B1288" i="1"/>
  <c r="C1287" i="1"/>
  <c r="B1286" i="1"/>
  <c r="B1285" i="1"/>
  <c r="B1284" i="1"/>
  <c r="B1283" i="1"/>
  <c r="C1281" i="1"/>
  <c r="C1282" i="1"/>
  <c r="C1294" i="1"/>
  <c r="C1298" i="1"/>
  <c r="B1280" i="1"/>
  <c r="B1279" i="1"/>
  <c r="B1278" i="1"/>
  <c r="B1277" i="1"/>
  <c r="B1276" i="1"/>
  <c r="B1273" i="1"/>
  <c r="B1272" i="1"/>
  <c r="B1271" i="1"/>
  <c r="B1270" i="1"/>
  <c r="B1269" i="1"/>
  <c r="B1268" i="1"/>
  <c r="B1194" i="1"/>
  <c r="B1193" i="1"/>
  <c r="B1192" i="1"/>
  <c r="B1191" i="1"/>
  <c r="B1190" i="1"/>
  <c r="B1188" i="1"/>
  <c r="B1184" i="1"/>
  <c r="B1183" i="1"/>
  <c r="B1182" i="1"/>
  <c r="B1180" i="1"/>
  <c r="B1179" i="1"/>
  <c r="B1178" i="1"/>
  <c r="B1177" i="1"/>
  <c r="B1176" i="1"/>
  <c r="B1175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5" i="1"/>
  <c r="B1154" i="1"/>
  <c r="B1153" i="1"/>
  <c r="B1152" i="1"/>
  <c r="B1151" i="1"/>
  <c r="B1150" i="1"/>
  <c r="B1149" i="1"/>
  <c r="B1148" i="1"/>
  <c r="B1147" i="1"/>
  <c r="B1146" i="1"/>
  <c r="B1145" i="1"/>
  <c r="B1142" i="1"/>
  <c r="B1141" i="1"/>
  <c r="B1140" i="1"/>
  <c r="B1139" i="1"/>
  <c r="B1138" i="1"/>
  <c r="B1063" i="1"/>
  <c r="B1062" i="1"/>
  <c r="B1061" i="1"/>
  <c r="B1060" i="1"/>
  <c r="B1053" i="1"/>
  <c r="B1052" i="1"/>
  <c r="B1051" i="1"/>
  <c r="B1050" i="1"/>
  <c r="B1049" i="1"/>
  <c r="B1048" i="1"/>
  <c r="B1047" i="1"/>
  <c r="H1046" i="1"/>
  <c r="G1046" i="1"/>
  <c r="F1046" i="1"/>
  <c r="E1046" i="1"/>
  <c r="B1045" i="1"/>
  <c r="B1044" i="1"/>
  <c r="B1043" i="1"/>
  <c r="B1042" i="1"/>
  <c r="B1041" i="1"/>
  <c r="B1040" i="1"/>
  <c r="B1039" i="1"/>
  <c r="B1037" i="1"/>
  <c r="B1036" i="1"/>
  <c r="B1035" i="1"/>
  <c r="B1033" i="1"/>
  <c r="B1032" i="1"/>
  <c r="B1031" i="1"/>
  <c r="B1030" i="1"/>
  <c r="B1029" i="1"/>
  <c r="B1028" i="1"/>
  <c r="C1027" i="1"/>
  <c r="B1026" i="1"/>
  <c r="H1025" i="1"/>
  <c r="G1025" i="1"/>
  <c r="G1023" i="1"/>
  <c r="F1025" i="1"/>
  <c r="F1023" i="1"/>
  <c r="E1025" i="1"/>
  <c r="E1023" i="1"/>
  <c r="E1131" i="1"/>
  <c r="B1024" i="1"/>
  <c r="B960" i="1"/>
  <c r="B959" i="1"/>
  <c r="B958" i="1"/>
  <c r="B957" i="1"/>
  <c r="B956" i="1"/>
  <c r="B954" i="1"/>
  <c r="B953" i="1"/>
  <c r="B952" i="1"/>
  <c r="B951" i="1"/>
  <c r="B950" i="1"/>
  <c r="B949" i="1"/>
  <c r="B948" i="1"/>
  <c r="B946" i="1"/>
  <c r="B945" i="1"/>
  <c r="B944" i="1"/>
  <c r="B943" i="1"/>
  <c r="B942" i="1"/>
  <c r="B941" i="1"/>
  <c r="B940" i="1"/>
  <c r="B939" i="1"/>
  <c r="C937" i="1"/>
  <c r="B937" i="1"/>
  <c r="B935" i="1"/>
  <c r="B934" i="1"/>
  <c r="B933" i="1"/>
  <c r="B932" i="1"/>
  <c r="B879" i="1"/>
  <c r="B878" i="1"/>
  <c r="B877" i="1"/>
  <c r="B876" i="1"/>
  <c r="B874" i="1"/>
  <c r="C873" i="1"/>
  <c r="B873" i="1"/>
  <c r="B872" i="1"/>
  <c r="B871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4" i="1"/>
  <c r="B853" i="1"/>
  <c r="B852" i="1"/>
  <c r="B851" i="1"/>
  <c r="B850" i="1"/>
  <c r="B849" i="1"/>
  <c r="B793" i="1"/>
  <c r="B792" i="1"/>
  <c r="B791" i="1"/>
  <c r="B790" i="1"/>
  <c r="B788" i="1"/>
  <c r="B787" i="1"/>
  <c r="B786" i="1"/>
  <c r="B785" i="1"/>
  <c r="B784" i="1"/>
  <c r="B783" i="1"/>
  <c r="B782" i="1"/>
  <c r="B781" i="1"/>
  <c r="B780" i="1"/>
  <c r="B779" i="1"/>
  <c r="B778" i="1"/>
  <c r="B776" i="1"/>
  <c r="B775" i="1"/>
  <c r="B773" i="1"/>
  <c r="B772" i="1"/>
  <c r="B771" i="1"/>
  <c r="B769" i="1"/>
  <c r="B768" i="1"/>
  <c r="B767" i="1"/>
  <c r="B766" i="1"/>
  <c r="B765" i="1"/>
  <c r="B764" i="1"/>
  <c r="B763" i="1"/>
  <c r="B762" i="1"/>
  <c r="B761" i="1"/>
  <c r="C760" i="1"/>
  <c r="B760" i="1"/>
  <c r="B756" i="1"/>
  <c r="B755" i="1"/>
  <c r="B754" i="1"/>
  <c r="B752" i="1"/>
  <c r="B751" i="1"/>
  <c r="B750" i="1"/>
  <c r="B749" i="1"/>
  <c r="B684" i="1"/>
  <c r="B683" i="1"/>
  <c r="B682" i="1"/>
  <c r="B681" i="1"/>
  <c r="B673" i="1"/>
  <c r="B672" i="1"/>
  <c r="C671" i="1"/>
  <c r="B671" i="1"/>
  <c r="B670" i="1"/>
  <c r="B668" i="1"/>
  <c r="B667" i="1"/>
  <c r="B666" i="1"/>
  <c r="B665" i="1"/>
  <c r="B664" i="1"/>
  <c r="B663" i="1"/>
  <c r="B662" i="1"/>
  <c r="B660" i="1"/>
  <c r="B659" i="1"/>
  <c r="B658" i="1"/>
  <c r="B657" i="1"/>
  <c r="B656" i="1"/>
  <c r="B655" i="1"/>
  <c r="B654" i="1"/>
  <c r="H653" i="1"/>
  <c r="H641" i="1"/>
  <c r="G653" i="1"/>
  <c r="G641" i="1"/>
  <c r="F653" i="1"/>
  <c r="F641" i="1"/>
  <c r="E653" i="1"/>
  <c r="E641" i="1"/>
  <c r="E742" i="1"/>
  <c r="B652" i="1"/>
  <c r="B651" i="1"/>
  <c r="B650" i="1"/>
  <c r="B649" i="1"/>
  <c r="B647" i="1"/>
  <c r="B645" i="1"/>
  <c r="B644" i="1"/>
  <c r="B643" i="1"/>
  <c r="B566" i="1"/>
  <c r="B565" i="1"/>
  <c r="B564" i="1"/>
  <c r="B563" i="1"/>
  <c r="B559" i="1"/>
  <c r="B558" i="1"/>
  <c r="B557" i="1"/>
  <c r="B556" i="1"/>
  <c r="B554" i="1"/>
  <c r="B553" i="1"/>
  <c r="C552" i="1"/>
  <c r="B551" i="1"/>
  <c r="B550" i="1"/>
  <c r="B549" i="1"/>
  <c r="B548" i="1"/>
  <c r="B547" i="1"/>
  <c r="B546" i="1"/>
  <c r="H545" i="1"/>
  <c r="H534" i="1"/>
  <c r="G545" i="1"/>
  <c r="G561" i="1"/>
  <c r="F545" i="1"/>
  <c r="F561" i="1"/>
  <c r="E545" i="1"/>
  <c r="E561" i="1"/>
  <c r="B466" i="1"/>
  <c r="B465" i="1"/>
  <c r="B464" i="1"/>
  <c r="B463" i="1"/>
  <c r="B462" i="1"/>
  <c r="B460" i="1"/>
  <c r="B459" i="1"/>
  <c r="B457" i="1"/>
  <c r="B456" i="1"/>
  <c r="B455" i="1"/>
  <c r="B454" i="1"/>
  <c r="B453" i="1"/>
  <c r="B452" i="1"/>
  <c r="B451" i="1"/>
  <c r="B449" i="1"/>
  <c r="B448" i="1"/>
  <c r="B447" i="1"/>
  <c r="B445" i="1"/>
  <c r="B444" i="1"/>
  <c r="B443" i="1"/>
  <c r="B442" i="1"/>
  <c r="B441" i="1"/>
  <c r="B440" i="1"/>
  <c r="B439" i="1"/>
  <c r="B438" i="1"/>
  <c r="B437" i="1"/>
  <c r="B436" i="1"/>
  <c r="B434" i="1"/>
  <c r="B433" i="1"/>
  <c r="B432" i="1"/>
  <c r="B430" i="1"/>
  <c r="B429" i="1"/>
  <c r="C428" i="1"/>
  <c r="B428" i="1"/>
  <c r="G427" i="1"/>
  <c r="G414" i="1"/>
  <c r="F427" i="1"/>
  <c r="F414" i="1"/>
  <c r="E427" i="1"/>
  <c r="B426" i="1"/>
  <c r="B425" i="1"/>
  <c r="B424" i="1"/>
  <c r="B423" i="1"/>
  <c r="B421" i="1"/>
  <c r="B420" i="1"/>
  <c r="B419" i="1"/>
  <c r="B418" i="1"/>
  <c r="B417" i="1"/>
  <c r="B416" i="1"/>
  <c r="B364" i="1"/>
  <c r="B363" i="1"/>
  <c r="B362" i="1"/>
  <c r="B361" i="1"/>
  <c r="B359" i="1"/>
  <c r="B358" i="1"/>
  <c r="B357" i="1"/>
  <c r="B356" i="1"/>
  <c r="B355" i="1"/>
  <c r="B354" i="1"/>
  <c r="B353" i="1"/>
  <c r="B352" i="1"/>
  <c r="B351" i="1"/>
  <c r="B349" i="1"/>
  <c r="B345" i="1"/>
  <c r="C344" i="1"/>
  <c r="C346" i="1"/>
  <c r="C348" i="1"/>
  <c r="B343" i="1"/>
  <c r="B341" i="1"/>
  <c r="B340" i="1"/>
  <c r="B338" i="1"/>
  <c r="B337" i="1"/>
  <c r="B336" i="1"/>
  <c r="B334" i="1"/>
  <c r="B333" i="1"/>
  <c r="B332" i="1"/>
  <c r="B331" i="1"/>
  <c r="B330" i="1"/>
  <c r="B328" i="1"/>
  <c r="B327" i="1"/>
  <c r="B326" i="1"/>
  <c r="B325" i="1"/>
  <c r="B324" i="1"/>
  <c r="B323" i="1"/>
  <c r="B322" i="1"/>
  <c r="B321" i="1"/>
  <c r="B320" i="1"/>
  <c r="B319" i="1"/>
  <c r="B318" i="1"/>
  <c r="D467" i="1"/>
  <c r="E467" i="1"/>
  <c r="F467" i="1"/>
  <c r="G467" i="1"/>
  <c r="H467" i="1"/>
  <c r="B255" i="1"/>
  <c r="B254" i="1"/>
  <c r="B253" i="1"/>
  <c r="B252" i="1"/>
  <c r="B251" i="1"/>
  <c r="B247" i="1"/>
  <c r="B246" i="1"/>
  <c r="B245" i="1"/>
  <c r="B243" i="1"/>
  <c r="B242" i="1"/>
  <c r="B241" i="1"/>
  <c r="B240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156" i="1"/>
  <c r="B155" i="1"/>
  <c r="B154" i="1"/>
  <c r="B152" i="1"/>
  <c r="B151" i="1"/>
  <c r="B150" i="1"/>
  <c r="B149" i="1"/>
  <c r="B147" i="1"/>
  <c r="B145" i="1"/>
  <c r="B144" i="1"/>
  <c r="B142" i="1"/>
  <c r="B141" i="1"/>
  <c r="B140" i="1"/>
  <c r="B139" i="1"/>
  <c r="B138" i="1"/>
  <c r="B137" i="1"/>
  <c r="B136" i="1"/>
  <c r="B134" i="1"/>
  <c r="B133" i="1"/>
  <c r="B132" i="1"/>
  <c r="B131" i="1"/>
  <c r="B130" i="1"/>
  <c r="B129" i="1"/>
  <c r="B128" i="1"/>
  <c r="B127" i="1"/>
  <c r="H125" i="1"/>
  <c r="H124" i="1"/>
  <c r="H211" i="1"/>
  <c r="G125" i="1"/>
  <c r="G124" i="1"/>
  <c r="G211" i="1"/>
  <c r="F125" i="1"/>
  <c r="F124" i="1"/>
  <c r="E125" i="1"/>
  <c r="E124" i="1"/>
  <c r="B43" i="1"/>
  <c r="B42" i="1"/>
  <c r="B41" i="1"/>
  <c r="B40" i="1"/>
  <c r="B36" i="1"/>
  <c r="B35" i="1"/>
  <c r="B34" i="1"/>
  <c r="B33" i="1"/>
  <c r="B31" i="1"/>
  <c r="B30" i="1"/>
  <c r="C29" i="1"/>
  <c r="B28" i="1"/>
  <c r="B27" i="1"/>
  <c r="B26" i="1"/>
  <c r="B25" i="1"/>
  <c r="B24" i="1"/>
  <c r="B23" i="1"/>
  <c r="B22" i="1"/>
  <c r="H21" i="1"/>
  <c r="H9" i="1"/>
  <c r="G21" i="1"/>
  <c r="G9" i="1"/>
  <c r="G119" i="1"/>
  <c r="F21" i="1"/>
  <c r="F9" i="1"/>
  <c r="E21" i="1"/>
  <c r="E9" i="1"/>
  <c r="E119" i="1"/>
  <c r="D2025" i="1"/>
  <c r="T33" i="8"/>
  <c r="T32" i="8"/>
  <c r="T31" i="8"/>
  <c r="T30" i="8"/>
  <c r="T29" i="8"/>
  <c r="T28" i="8"/>
  <c r="S33" i="8"/>
  <c r="S32" i="8"/>
  <c r="S31" i="8"/>
  <c r="S30" i="8"/>
  <c r="S29" i="8"/>
  <c r="S28" i="8"/>
  <c r="B2078" i="1"/>
  <c r="B2077" i="1"/>
  <c r="B2076" i="1"/>
  <c r="B2075" i="1"/>
  <c r="B2074" i="1"/>
  <c r="B1855" i="1"/>
  <c r="B1854" i="1"/>
  <c r="B1853" i="1"/>
  <c r="P32" i="8"/>
  <c r="P31" i="8"/>
  <c r="P30" i="8"/>
  <c r="P29" i="8"/>
  <c r="P28" i="8"/>
  <c r="O34" i="8"/>
  <c r="O33" i="8"/>
  <c r="O32" i="8"/>
  <c r="O31" i="8"/>
  <c r="O30" i="8"/>
  <c r="O29" i="8"/>
  <c r="O28" i="8"/>
  <c r="H1810" i="1"/>
  <c r="G1810" i="1"/>
  <c r="F1810" i="1"/>
  <c r="E1810" i="1"/>
  <c r="D1810" i="1"/>
  <c r="B1857" i="1"/>
  <c r="B1856" i="1"/>
  <c r="N33" i="8"/>
  <c r="N32" i="8"/>
  <c r="N31" i="8"/>
  <c r="N30" i="8"/>
  <c r="N29" i="8"/>
  <c r="N28" i="8"/>
  <c r="M33" i="8"/>
  <c r="M32" i="8"/>
  <c r="M31" i="8"/>
  <c r="M30" i="8"/>
  <c r="M29" i="8"/>
  <c r="M28" i="8"/>
  <c r="D1715" i="1"/>
  <c r="D1765" i="1"/>
  <c r="B1764" i="1"/>
  <c r="B1763" i="1"/>
  <c r="B1762" i="1"/>
  <c r="B1761" i="1"/>
  <c r="B1760" i="1"/>
  <c r="B1759" i="1"/>
  <c r="F1715" i="1"/>
  <c r="E1715" i="1"/>
  <c r="R33" i="8"/>
  <c r="R32" i="8"/>
  <c r="R31" i="8"/>
  <c r="R30" i="8"/>
  <c r="R29" i="8"/>
  <c r="R28" i="8"/>
  <c r="Q33" i="8"/>
  <c r="Q32" i="8"/>
  <c r="Q31" i="8"/>
  <c r="Q30" i="8"/>
  <c r="Q29" i="8"/>
  <c r="Q28" i="8"/>
  <c r="F1903" i="1"/>
  <c r="B1965" i="1"/>
  <c r="B1964" i="1"/>
  <c r="B1963" i="1"/>
  <c r="B1966" i="1"/>
  <c r="B1913" i="1"/>
  <c r="B1912" i="1"/>
  <c r="B1911" i="1"/>
  <c r="B1910" i="1"/>
  <c r="B1909" i="1"/>
  <c r="B1908" i="1"/>
  <c r="B1906" i="1"/>
  <c r="B1905" i="1"/>
  <c r="H1903" i="1"/>
  <c r="G1903" i="1"/>
  <c r="D1903" i="1"/>
  <c r="L34" i="8"/>
  <c r="L33" i="8"/>
  <c r="L32" i="8"/>
  <c r="L31" i="8"/>
  <c r="L30" i="8"/>
  <c r="L29" i="8"/>
  <c r="L28" i="8"/>
  <c r="K34" i="8"/>
  <c r="K33" i="8"/>
  <c r="K32" i="8"/>
  <c r="K31" i="8"/>
  <c r="K30" i="8"/>
  <c r="K29" i="8"/>
  <c r="K28" i="8"/>
  <c r="B1671" i="1"/>
  <c r="B1670" i="1"/>
  <c r="B1669" i="1"/>
  <c r="B1668" i="1"/>
  <c r="B1667" i="1"/>
  <c r="B1666" i="1"/>
  <c r="D1677" i="1"/>
  <c r="E1677" i="1"/>
  <c r="F1677" i="1"/>
  <c r="G1677" i="1"/>
  <c r="H1677" i="1"/>
  <c r="J33" i="8"/>
  <c r="J32" i="8"/>
  <c r="J31" i="8"/>
  <c r="J30" i="8"/>
  <c r="J29" i="8"/>
  <c r="J28" i="8"/>
  <c r="I33" i="8"/>
  <c r="I32" i="8"/>
  <c r="I31" i="8"/>
  <c r="I30" i="8"/>
  <c r="I29" i="8"/>
  <c r="I28" i="8"/>
  <c r="D1521" i="1"/>
  <c r="H1521" i="1"/>
  <c r="G1521" i="1"/>
  <c r="F1521" i="1"/>
  <c r="E1521" i="1"/>
  <c r="B1642" i="1"/>
  <c r="B1576" i="1"/>
  <c r="B1575" i="1"/>
  <c r="B1574" i="1"/>
  <c r="B1573" i="1"/>
  <c r="B1572" i="1"/>
  <c r="H34" i="8"/>
  <c r="H33" i="8"/>
  <c r="H32" i="8"/>
  <c r="H31" i="8"/>
  <c r="H30" i="8"/>
  <c r="H29" i="8"/>
  <c r="H28" i="8"/>
  <c r="G34" i="8"/>
  <c r="G33" i="8"/>
  <c r="G32" i="8"/>
  <c r="D1413" i="1"/>
  <c r="B1471" i="1"/>
  <c r="B1470" i="1"/>
  <c r="B1469" i="1"/>
  <c r="B1468" i="1"/>
  <c r="B1467" i="1"/>
  <c r="B1466" i="1"/>
  <c r="G31" i="8"/>
  <c r="G30" i="8"/>
  <c r="G29" i="8"/>
  <c r="G28" i="8"/>
  <c r="B1417" i="1"/>
  <c r="B1418" i="1"/>
  <c r="B1423" i="1"/>
  <c r="B1422" i="1"/>
  <c r="B1421" i="1"/>
  <c r="B1420" i="1"/>
  <c r="B1416" i="1"/>
  <c r="B1415" i="1"/>
  <c r="F33" i="8"/>
  <c r="F32" i="8"/>
  <c r="F31" i="8"/>
  <c r="F30" i="8"/>
  <c r="F29" i="8"/>
  <c r="F28" i="8"/>
  <c r="E33" i="8"/>
  <c r="E32" i="8"/>
  <c r="E31" i="8"/>
  <c r="E30" i="8"/>
  <c r="E29" i="8"/>
  <c r="E28" i="8"/>
  <c r="E1313" i="1"/>
  <c r="D1313" i="1"/>
  <c r="B1336" i="1"/>
  <c r="B1339" i="1"/>
  <c r="B1338" i="1"/>
  <c r="B1337" i="1"/>
  <c r="B1335" i="1"/>
  <c r="B1334" i="1"/>
  <c r="B1333" i="1"/>
  <c r="B1332" i="1"/>
  <c r="B1331" i="1"/>
  <c r="B1330" i="1"/>
  <c r="B1329" i="1"/>
  <c r="B1328" i="1"/>
  <c r="C1326" i="1"/>
  <c r="B1326" i="1"/>
  <c r="C1325" i="1"/>
  <c r="B1325" i="1"/>
  <c r="H1313" i="1"/>
  <c r="G1313" i="1"/>
  <c r="F1313" i="1"/>
  <c r="B1358" i="1"/>
  <c r="B1357" i="1"/>
  <c r="B1356" i="1"/>
  <c r="B1355" i="1"/>
  <c r="B1354" i="1"/>
  <c r="D1195" i="1"/>
  <c r="D34" i="8"/>
  <c r="D33" i="8"/>
  <c r="D32" i="8"/>
  <c r="D31" i="8"/>
  <c r="D30" i="8"/>
  <c r="D29" i="8"/>
  <c r="D28" i="8"/>
  <c r="C34" i="8"/>
  <c r="C33" i="8"/>
  <c r="C32" i="8"/>
  <c r="C31" i="8"/>
  <c r="C30" i="8"/>
  <c r="C29" i="8"/>
  <c r="C28" i="8"/>
  <c r="B33" i="8"/>
  <c r="B32" i="8"/>
  <c r="B31" i="8"/>
  <c r="B30" i="8"/>
  <c r="B29" i="8"/>
  <c r="B28" i="8"/>
  <c r="A33" i="8"/>
  <c r="A32" i="8"/>
  <c r="A31" i="8"/>
  <c r="A30" i="8"/>
  <c r="A29" i="8"/>
  <c r="A28" i="8"/>
  <c r="H1064" i="1"/>
  <c r="G1064" i="1"/>
  <c r="F1064" i="1"/>
  <c r="E1064" i="1"/>
  <c r="D1064" i="1"/>
  <c r="H1195" i="1"/>
  <c r="G1195" i="1"/>
  <c r="F1195" i="1"/>
  <c r="E1195" i="1"/>
  <c r="E1261" i="1"/>
  <c r="B1259" i="1"/>
  <c r="B1258" i="1"/>
  <c r="B1257" i="1"/>
  <c r="B1256" i="1"/>
  <c r="B1128" i="1"/>
  <c r="B1127" i="1"/>
  <c r="B1126" i="1"/>
  <c r="B1130" i="1"/>
  <c r="B1012" i="1"/>
  <c r="B1011" i="1"/>
  <c r="B1010" i="1"/>
  <c r="T16" i="8"/>
  <c r="T15" i="8"/>
  <c r="T14" i="8"/>
  <c r="T13" i="8"/>
  <c r="T12" i="8"/>
  <c r="T11" i="8"/>
  <c r="S16" i="8"/>
  <c r="S15" i="8"/>
  <c r="S14" i="8"/>
  <c r="S13" i="8"/>
  <c r="S12" i="8"/>
  <c r="S11" i="8"/>
  <c r="D961" i="1"/>
  <c r="B1015" i="1"/>
  <c r="B1014" i="1"/>
  <c r="B1013" i="1"/>
  <c r="B1008" i="1"/>
  <c r="B1007" i="1"/>
  <c r="B1006" i="1"/>
  <c r="B1005" i="1"/>
  <c r="B1004" i="1"/>
  <c r="B1003" i="1"/>
  <c r="B1002" i="1"/>
  <c r="B1000" i="1"/>
  <c r="B999" i="1"/>
  <c r="B998" i="1"/>
  <c r="B997" i="1"/>
  <c r="B996" i="1"/>
  <c r="B995" i="1"/>
  <c r="B994" i="1"/>
  <c r="B993" i="1"/>
  <c r="H991" i="1"/>
  <c r="H961" i="1"/>
  <c r="G991" i="1"/>
  <c r="G961" i="1"/>
  <c r="G1016" i="1"/>
  <c r="F991" i="1"/>
  <c r="F961" i="1"/>
  <c r="E991" i="1"/>
  <c r="E961" i="1"/>
  <c r="B977" i="1"/>
  <c r="C975" i="1"/>
  <c r="B975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R17" i="8"/>
  <c r="R16" i="8"/>
  <c r="R15" i="8"/>
  <c r="R14" i="8"/>
  <c r="R13" i="8"/>
  <c r="R12" i="8"/>
  <c r="R11" i="8"/>
  <c r="Q17" i="8"/>
  <c r="Q16" i="8"/>
  <c r="Q15" i="8"/>
  <c r="Q14" i="8"/>
  <c r="Q13" i="8"/>
  <c r="Q12" i="8"/>
  <c r="Q11" i="8"/>
  <c r="G880" i="1"/>
  <c r="H880" i="1"/>
  <c r="F880" i="1"/>
  <c r="E880" i="1"/>
  <c r="E925" i="1"/>
  <c r="D880" i="1"/>
  <c r="B924" i="1"/>
  <c r="B923" i="1"/>
  <c r="B841" i="1"/>
  <c r="B922" i="1"/>
  <c r="B921" i="1"/>
  <c r="B920" i="1"/>
  <c r="B919" i="1"/>
  <c r="B917" i="1"/>
  <c r="B916" i="1"/>
  <c r="B915" i="1"/>
  <c r="B914" i="1"/>
  <c r="B736" i="1"/>
  <c r="B592" i="1"/>
  <c r="B490" i="1"/>
  <c r="B908" i="1"/>
  <c r="C904" i="1"/>
  <c r="B904" i="1"/>
  <c r="B912" i="1"/>
  <c r="B911" i="1"/>
  <c r="B910" i="1"/>
  <c r="B909" i="1"/>
  <c r="B907" i="1"/>
  <c r="B906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C888" i="1"/>
  <c r="B888" i="1"/>
  <c r="P17" i="8"/>
  <c r="O17" i="8"/>
  <c r="P16" i="8"/>
  <c r="P15" i="8"/>
  <c r="P14" i="8"/>
  <c r="P13" i="8"/>
  <c r="P12" i="8"/>
  <c r="P11" i="8"/>
  <c r="O16" i="8"/>
  <c r="O15" i="8"/>
  <c r="O14" i="8"/>
  <c r="O13" i="8"/>
  <c r="O12" i="8"/>
  <c r="O11" i="8"/>
  <c r="N15" i="8"/>
  <c r="N14" i="8"/>
  <c r="N13" i="8"/>
  <c r="N12" i="8"/>
  <c r="N11" i="8"/>
  <c r="M15" i="8"/>
  <c r="M14" i="8"/>
  <c r="M13" i="8"/>
  <c r="M12" i="8"/>
  <c r="M11" i="8"/>
  <c r="B812" i="1"/>
  <c r="B811" i="1"/>
  <c r="B810" i="1"/>
  <c r="B809" i="1"/>
  <c r="B808" i="1"/>
  <c r="B807" i="1"/>
  <c r="B805" i="1"/>
  <c r="B804" i="1"/>
  <c r="B803" i="1"/>
  <c r="B802" i="1"/>
  <c r="B801" i="1"/>
  <c r="F794" i="1"/>
  <c r="D794" i="1"/>
  <c r="B840" i="1"/>
  <c r="B839" i="1"/>
  <c r="B838" i="1"/>
  <c r="B837" i="1"/>
  <c r="H685" i="1"/>
  <c r="G685" i="1"/>
  <c r="F685" i="1"/>
  <c r="D685" i="1"/>
  <c r="B740" i="1"/>
  <c r="B739" i="1"/>
  <c r="B738" i="1"/>
  <c r="B737" i="1"/>
  <c r="B734" i="1"/>
  <c r="B733" i="1"/>
  <c r="B732" i="1"/>
  <c r="B731" i="1"/>
  <c r="B729" i="1"/>
  <c r="B728" i="1"/>
  <c r="B727" i="1"/>
  <c r="B726" i="1"/>
  <c r="B725" i="1"/>
  <c r="B724" i="1"/>
  <c r="B723" i="1"/>
  <c r="C721" i="1"/>
  <c r="B721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L17" i="8"/>
  <c r="L16" i="8"/>
  <c r="L15" i="8"/>
  <c r="L14" i="8"/>
  <c r="L13" i="8"/>
  <c r="L12" i="8"/>
  <c r="L11" i="8"/>
  <c r="K17" i="8"/>
  <c r="K16" i="8"/>
  <c r="K15" i="8"/>
  <c r="K14" i="8"/>
  <c r="K13" i="8"/>
  <c r="K12" i="8"/>
  <c r="K11" i="8"/>
  <c r="B579" i="1"/>
  <c r="B578" i="1"/>
  <c r="B577" i="1"/>
  <c r="B576" i="1"/>
  <c r="B574" i="1"/>
  <c r="B573" i="1"/>
  <c r="B572" i="1"/>
  <c r="B571" i="1"/>
  <c r="B570" i="1"/>
  <c r="B569" i="1"/>
  <c r="D567" i="1"/>
  <c r="B633" i="1"/>
  <c r="B632" i="1"/>
  <c r="B631" i="1"/>
  <c r="B630" i="1"/>
  <c r="B635" i="1"/>
  <c r="B634" i="1"/>
  <c r="H567" i="1"/>
  <c r="B594" i="1"/>
  <c r="B593" i="1"/>
  <c r="B591" i="1"/>
  <c r="B590" i="1"/>
  <c r="B589" i="1"/>
  <c r="B588" i="1"/>
  <c r="B587" i="1"/>
  <c r="B586" i="1"/>
  <c r="B585" i="1"/>
  <c r="B584" i="1"/>
  <c r="C582" i="1"/>
  <c r="B582" i="1"/>
  <c r="C581" i="1"/>
  <c r="J17" i="8"/>
  <c r="J16" i="8"/>
  <c r="J15" i="8"/>
  <c r="J14" i="8"/>
  <c r="J13" i="8"/>
  <c r="J12" i="8"/>
  <c r="I17" i="8"/>
  <c r="I16" i="8"/>
  <c r="I15" i="8"/>
  <c r="I14" i="8"/>
  <c r="I13" i="8"/>
  <c r="I12" i="8"/>
  <c r="J11" i="8"/>
  <c r="I11" i="8"/>
  <c r="C479" i="1"/>
  <c r="B479" i="1"/>
  <c r="B495" i="1"/>
  <c r="B494" i="1"/>
  <c r="B493" i="1"/>
  <c r="B492" i="1"/>
  <c r="B491" i="1"/>
  <c r="B489" i="1"/>
  <c r="B488" i="1"/>
  <c r="B487" i="1"/>
  <c r="B486" i="1"/>
  <c r="B485" i="1"/>
  <c r="B484" i="1"/>
  <c r="B483" i="1"/>
  <c r="B482" i="1"/>
  <c r="B481" i="1"/>
  <c r="B472" i="1"/>
  <c r="B473" i="1"/>
  <c r="B474" i="1"/>
  <c r="B477" i="1"/>
  <c r="B476" i="1"/>
  <c r="B475" i="1"/>
  <c r="B469" i="1"/>
  <c r="B471" i="1"/>
  <c r="B470" i="1"/>
  <c r="B524" i="1"/>
  <c r="B523" i="1"/>
  <c r="B522" i="1"/>
  <c r="B526" i="1"/>
  <c r="B525" i="1"/>
  <c r="P8" i="8"/>
  <c r="O8" i="8"/>
  <c r="H365" i="1"/>
  <c r="G365" i="1"/>
  <c r="F365" i="1"/>
  <c r="E365" i="1"/>
  <c r="D365" i="1"/>
  <c r="D409" i="1"/>
  <c r="H16" i="8"/>
  <c r="H15" i="8"/>
  <c r="H14" i="8"/>
  <c r="H13" i="8"/>
  <c r="H12" i="8"/>
  <c r="H11" i="8"/>
  <c r="G16" i="8"/>
  <c r="G15" i="8"/>
  <c r="G14" i="8"/>
  <c r="G13" i="8"/>
  <c r="G12" i="8"/>
  <c r="G11" i="8"/>
  <c r="F17" i="8"/>
  <c r="F16" i="8"/>
  <c r="F15" i="8"/>
  <c r="F14" i="8"/>
  <c r="F13" i="8"/>
  <c r="F12" i="8"/>
  <c r="F11" i="8"/>
  <c r="E12" i="8"/>
  <c r="E17" i="8"/>
  <c r="E16" i="8"/>
  <c r="E15" i="8"/>
  <c r="E14" i="8"/>
  <c r="E13" i="8"/>
  <c r="E11" i="8"/>
  <c r="B408" i="1"/>
  <c r="B407" i="1"/>
  <c r="B406" i="1"/>
  <c r="B405" i="1"/>
  <c r="B404" i="1"/>
  <c r="B402" i="1"/>
  <c r="B401" i="1"/>
  <c r="B400" i="1"/>
  <c r="B399" i="1"/>
  <c r="B398" i="1"/>
  <c r="B397" i="1"/>
  <c r="B396" i="1"/>
  <c r="B395" i="1"/>
  <c r="C393" i="1"/>
  <c r="B393" i="1"/>
  <c r="C392" i="1"/>
  <c r="B392" i="1"/>
  <c r="C391" i="1"/>
  <c r="B391" i="1"/>
  <c r="C377" i="1"/>
  <c r="B377" i="1"/>
  <c r="B389" i="1"/>
  <c r="B388" i="1"/>
  <c r="B387" i="1"/>
  <c r="B386" i="1"/>
  <c r="B385" i="1"/>
  <c r="B384" i="1"/>
  <c r="B383" i="1"/>
  <c r="B382" i="1"/>
  <c r="B381" i="1"/>
  <c r="B380" i="1"/>
  <c r="B379" i="1"/>
  <c r="B277" i="1"/>
  <c r="B265" i="1"/>
  <c r="B266" i="1"/>
  <c r="B264" i="1"/>
  <c r="B263" i="1"/>
  <c r="B262" i="1"/>
  <c r="B261" i="1"/>
  <c r="B259" i="1"/>
  <c r="B258" i="1"/>
  <c r="D256" i="1"/>
  <c r="B310" i="1"/>
  <c r="B309" i="1"/>
  <c r="B308" i="1"/>
  <c r="B307" i="1"/>
  <c r="B306" i="1"/>
  <c r="C268" i="1"/>
  <c r="B268" i="1"/>
  <c r="B65" i="1"/>
  <c r="B64" i="1"/>
  <c r="B63" i="1"/>
  <c r="B62" i="1"/>
  <c r="D16" i="8"/>
  <c r="C16" i="8"/>
  <c r="C15" i="8"/>
  <c r="D15" i="8"/>
  <c r="D14" i="8"/>
  <c r="C14" i="8"/>
  <c r="D13" i="8"/>
  <c r="C13" i="8"/>
  <c r="D12" i="8"/>
  <c r="C12" i="8"/>
  <c r="D11" i="8"/>
  <c r="C11" i="8"/>
  <c r="B270" i="1"/>
  <c r="B283" i="1"/>
  <c r="B281" i="1"/>
  <c r="B280" i="1"/>
  <c r="B279" i="1"/>
  <c r="B278" i="1"/>
  <c r="B276" i="1"/>
  <c r="B275" i="1"/>
  <c r="B274" i="1"/>
  <c r="B273" i="1"/>
  <c r="B272" i="1"/>
  <c r="B271" i="1"/>
  <c r="B12" i="8"/>
  <c r="A12" i="8"/>
  <c r="H158" i="1"/>
  <c r="B210" i="1"/>
  <c r="D158" i="1"/>
  <c r="B203" i="1"/>
  <c r="B202" i="1"/>
  <c r="B201" i="1"/>
  <c r="B200" i="1"/>
  <c r="B199" i="1"/>
  <c r="B198" i="1"/>
  <c r="B197" i="1"/>
  <c r="B195" i="1"/>
  <c r="B194" i="1"/>
  <c r="B193" i="1"/>
  <c r="B191" i="1"/>
  <c r="B190" i="1"/>
  <c r="B189" i="1"/>
  <c r="B188" i="1"/>
  <c r="B187" i="1"/>
  <c r="B186" i="1"/>
  <c r="B184" i="1"/>
  <c r="G158" i="1"/>
  <c r="E158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C167" i="1"/>
  <c r="B167" i="1"/>
  <c r="F46" i="1"/>
  <c r="H46" i="1"/>
  <c r="G46" i="1"/>
  <c r="E46" i="1"/>
  <c r="D46" i="1"/>
  <c r="C60" i="1"/>
  <c r="B60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52" i="1"/>
  <c r="C53" i="1"/>
  <c r="B58" i="1"/>
  <c r="B57" i="1"/>
  <c r="B56" i="1"/>
  <c r="B55" i="1"/>
  <c r="B51" i="1"/>
  <c r="B50" i="1"/>
  <c r="B49" i="1"/>
  <c r="B48" i="1"/>
  <c r="B208" i="1"/>
  <c r="B207" i="1"/>
  <c r="B206" i="1"/>
  <c r="B205" i="1"/>
  <c r="B209" i="1"/>
  <c r="B11" i="8"/>
  <c r="A11" i="8"/>
  <c r="B17" i="8"/>
  <c r="A17" i="8"/>
  <c r="B16" i="8"/>
  <c r="A16" i="8"/>
  <c r="B15" i="8"/>
  <c r="A15" i="8"/>
  <c r="B14" i="8"/>
  <c r="A14" i="8"/>
  <c r="B13" i="8"/>
  <c r="A13" i="8"/>
  <c r="B104" i="1"/>
  <c r="B102" i="1"/>
  <c r="B101" i="1"/>
  <c r="B100" i="1"/>
  <c r="B98" i="1"/>
  <c r="B97" i="1"/>
  <c r="B96" i="1"/>
  <c r="B95" i="1"/>
  <c r="B94" i="1"/>
  <c r="B93" i="1"/>
  <c r="B91" i="1"/>
  <c r="B90" i="1"/>
  <c r="B89" i="1"/>
  <c r="B88" i="1"/>
  <c r="B85" i="1"/>
  <c r="B84" i="1"/>
  <c r="B83" i="1"/>
  <c r="B82" i="1"/>
  <c r="B81" i="1"/>
  <c r="B116" i="1"/>
  <c r="B115" i="1"/>
  <c r="B114" i="1"/>
  <c r="B112" i="1"/>
  <c r="B111" i="1"/>
  <c r="B110" i="1"/>
  <c r="B109" i="1"/>
  <c r="B108" i="1"/>
  <c r="B107" i="1"/>
  <c r="B106" i="1"/>
  <c r="B117" i="1"/>
  <c r="D1863" i="1"/>
  <c r="D1967" i="1"/>
  <c r="E1770" i="1"/>
  <c r="R26" i="8"/>
  <c r="Q26" i="8"/>
  <c r="D1972" i="1"/>
  <c r="H1863" i="1"/>
  <c r="A3" i="7"/>
  <c r="B3" i="7"/>
  <c r="E3" i="7"/>
  <c r="F3" i="7"/>
  <c r="G3" i="7"/>
  <c r="H3" i="7"/>
  <c r="I3" i="7"/>
  <c r="J3" i="7"/>
  <c r="G5" i="7"/>
  <c r="H5" i="7"/>
  <c r="A6" i="7"/>
  <c r="B6" i="7"/>
  <c r="C6" i="7"/>
  <c r="D6" i="7"/>
  <c r="E6" i="7"/>
  <c r="F6" i="7"/>
  <c r="G6" i="7"/>
  <c r="H6" i="7"/>
  <c r="I6" i="7"/>
  <c r="J6" i="7"/>
  <c r="C7" i="7"/>
  <c r="D7" i="7"/>
  <c r="G7" i="7"/>
  <c r="H7" i="7"/>
  <c r="A8" i="7"/>
  <c r="B8" i="7"/>
  <c r="C8" i="7"/>
  <c r="D8" i="7"/>
  <c r="E8" i="7"/>
  <c r="F8" i="7"/>
  <c r="G8" i="7"/>
  <c r="H8" i="7"/>
  <c r="I8" i="7"/>
  <c r="J8" i="7"/>
  <c r="A9" i="7"/>
  <c r="B9" i="7"/>
  <c r="A11" i="7"/>
  <c r="B11" i="7"/>
  <c r="C11" i="7"/>
  <c r="D11" i="7"/>
  <c r="E11" i="7"/>
  <c r="F11" i="7"/>
  <c r="G11" i="7"/>
  <c r="H11" i="7"/>
  <c r="G12" i="7"/>
  <c r="H12" i="7"/>
  <c r="A13" i="7"/>
  <c r="B13" i="7"/>
  <c r="C13" i="7"/>
  <c r="D13" i="7"/>
  <c r="E13" i="7"/>
  <c r="F13" i="7"/>
  <c r="G13" i="7"/>
  <c r="H13" i="7"/>
  <c r="I13" i="7"/>
  <c r="J13" i="7"/>
  <c r="A14" i="7"/>
  <c r="C14" i="7"/>
  <c r="D14" i="7"/>
  <c r="E14" i="7"/>
  <c r="F14" i="7"/>
  <c r="G14" i="7"/>
  <c r="I14" i="7"/>
  <c r="J14" i="7"/>
  <c r="A15" i="7"/>
  <c r="B15" i="7"/>
  <c r="E15" i="7"/>
  <c r="F15" i="7"/>
  <c r="I15" i="7"/>
  <c r="J15" i="7"/>
  <c r="E16" i="7"/>
  <c r="F16" i="7"/>
  <c r="I16" i="7"/>
  <c r="J16" i="7"/>
  <c r="A18" i="7"/>
  <c r="B18" i="7"/>
  <c r="C18" i="7"/>
  <c r="D18" i="7"/>
  <c r="E18" i="7"/>
  <c r="F18" i="7"/>
  <c r="G18" i="7"/>
  <c r="I18" i="7"/>
  <c r="J18" i="7"/>
  <c r="A20" i="7"/>
  <c r="B20" i="7"/>
  <c r="C20" i="7"/>
  <c r="D20" i="7"/>
  <c r="E20" i="7"/>
  <c r="F20" i="7"/>
  <c r="G20" i="7"/>
  <c r="I20" i="7"/>
  <c r="J20" i="7"/>
  <c r="A21" i="7"/>
  <c r="E21" i="7"/>
  <c r="F21" i="7"/>
  <c r="G21" i="7"/>
  <c r="I21" i="7"/>
  <c r="J21" i="7"/>
  <c r="A22" i="7"/>
  <c r="B22" i="7"/>
  <c r="C22" i="7"/>
  <c r="E22" i="7"/>
  <c r="F22" i="7"/>
  <c r="G22" i="7"/>
  <c r="I22" i="7"/>
  <c r="J22" i="7"/>
  <c r="C23" i="7"/>
  <c r="I23" i="7"/>
  <c r="E24" i="7"/>
  <c r="G24" i="7"/>
  <c r="E25" i="7"/>
  <c r="A27" i="7"/>
  <c r="B27" i="7"/>
  <c r="C27" i="7"/>
  <c r="D27" i="7"/>
  <c r="E27" i="7"/>
  <c r="F27" i="7"/>
  <c r="G27" i="7"/>
  <c r="H27" i="7"/>
  <c r="I27" i="7"/>
  <c r="J27" i="7"/>
  <c r="E29" i="7"/>
  <c r="I29" i="7"/>
  <c r="C30" i="7"/>
  <c r="D30" i="7"/>
  <c r="E30" i="7"/>
  <c r="G30" i="7"/>
  <c r="H30" i="7"/>
  <c r="I30" i="7"/>
  <c r="J30" i="7"/>
  <c r="A31" i="7"/>
  <c r="C31" i="7"/>
  <c r="D31" i="7"/>
  <c r="E31" i="7"/>
  <c r="F31" i="7"/>
  <c r="G31" i="7"/>
  <c r="H31" i="7"/>
  <c r="I31" i="7"/>
  <c r="J31" i="7"/>
  <c r="A32" i="7"/>
  <c r="F32" i="7"/>
  <c r="G32" i="7"/>
  <c r="H32" i="7"/>
  <c r="A33" i="7"/>
  <c r="C33" i="7"/>
  <c r="E33" i="7"/>
  <c r="A34" i="7"/>
  <c r="E34" i="7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G8" i="8"/>
  <c r="H8" i="8"/>
  <c r="M8" i="8"/>
  <c r="N8" i="8"/>
  <c r="Q8" i="8"/>
  <c r="R8" i="8"/>
  <c r="S8" i="8"/>
  <c r="T8" i="8"/>
  <c r="G9" i="8"/>
  <c r="H9" i="8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S22" i="8"/>
  <c r="T22" i="8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Q23" i="8"/>
  <c r="R23" i="8"/>
  <c r="S23" i="8"/>
  <c r="T23" i="8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A26" i="8"/>
  <c r="B26" i="8"/>
  <c r="C26" i="8"/>
  <c r="D26" i="8"/>
  <c r="E26" i="8"/>
  <c r="F26" i="8"/>
  <c r="I26" i="8"/>
  <c r="J26" i="8"/>
  <c r="M26" i="8"/>
  <c r="N26" i="8"/>
  <c r="O26" i="8"/>
  <c r="P26" i="8"/>
  <c r="S26" i="8"/>
  <c r="T26" i="8"/>
  <c r="D9" i="1"/>
  <c r="D124" i="1"/>
  <c r="D216" i="1"/>
  <c r="D311" i="1"/>
  <c r="E216" i="1"/>
  <c r="F216" i="1"/>
  <c r="G216" i="1"/>
  <c r="H216" i="1"/>
  <c r="D316" i="1"/>
  <c r="E316" i="1"/>
  <c r="F316" i="1"/>
  <c r="G316" i="1"/>
  <c r="G409" i="1"/>
  <c r="H316" i="1"/>
  <c r="D414" i="1"/>
  <c r="D527" i="1"/>
  <c r="E414" i="1"/>
  <c r="H414" i="1"/>
  <c r="D534" i="1"/>
  <c r="D641" i="1"/>
  <c r="D747" i="1"/>
  <c r="E747" i="1"/>
  <c r="F747" i="1"/>
  <c r="G747" i="1"/>
  <c r="H747" i="1"/>
  <c r="D847" i="1"/>
  <c r="E847" i="1"/>
  <c r="F847" i="1"/>
  <c r="G847" i="1"/>
  <c r="G925" i="1"/>
  <c r="H847" i="1"/>
  <c r="D930" i="1"/>
  <c r="E930" i="1"/>
  <c r="F930" i="1"/>
  <c r="G930" i="1"/>
  <c r="H930" i="1"/>
  <c r="D1023" i="1"/>
  <c r="D1136" i="1"/>
  <c r="D1261" i="1"/>
  <c r="E1136" i="1"/>
  <c r="F1136" i="1"/>
  <c r="G1136" i="1"/>
  <c r="H1136" i="1"/>
  <c r="H1261" i="1"/>
  <c r="D1266" i="1"/>
  <c r="D1359" i="1"/>
  <c r="E1266" i="1"/>
  <c r="F1266" i="1"/>
  <c r="G1266" i="1"/>
  <c r="H1266" i="1"/>
  <c r="D1364" i="1"/>
  <c r="D1472" i="1"/>
  <c r="E1364" i="1"/>
  <c r="F1364" i="1"/>
  <c r="G1364" i="1"/>
  <c r="H1364" i="1"/>
  <c r="D1477" i="1"/>
  <c r="H1477" i="1"/>
  <c r="D1770" i="1"/>
  <c r="D1858" i="1"/>
  <c r="F1770" i="1"/>
  <c r="G1770" i="1"/>
  <c r="G1858" i="1"/>
  <c r="H1770" i="1"/>
  <c r="H1858" i="1"/>
  <c r="B581" i="1"/>
  <c r="F534" i="1"/>
  <c r="H409" i="1"/>
  <c r="H1359" i="1"/>
  <c r="D636" i="1"/>
  <c r="H527" i="1"/>
  <c r="E409" i="1"/>
  <c r="H1577" i="1"/>
  <c r="G842" i="1"/>
  <c r="D1016" i="1"/>
  <c r="D119" i="1"/>
  <c r="E1016" i="1"/>
  <c r="F1261" i="1"/>
  <c r="E211" i="1"/>
  <c r="G1131" i="1"/>
  <c r="F211" i="1"/>
  <c r="G311" i="1"/>
  <c r="D842" i="1"/>
  <c r="G1261" i="1"/>
  <c r="E1359" i="1"/>
  <c r="E1577" i="1"/>
  <c r="D1577" i="1"/>
  <c r="E1765" i="1"/>
  <c r="F527" i="1"/>
  <c r="F528" i="1"/>
  <c r="F529" i="1"/>
  <c r="H1023" i="1"/>
  <c r="H842" i="1"/>
  <c r="G1472" i="1"/>
  <c r="H311" i="1"/>
  <c r="F119" i="1"/>
  <c r="H742" i="1"/>
  <c r="G1765" i="1"/>
  <c r="C1948" i="1"/>
  <c r="C1952" i="1"/>
  <c r="H2079" i="1"/>
  <c r="D742" i="1"/>
  <c r="D211" i="1"/>
  <c r="D528" i="1"/>
  <c r="D529" i="1"/>
  <c r="F742" i="1"/>
  <c r="F842" i="1"/>
  <c r="D925" i="1"/>
  <c r="D1017" i="1"/>
  <c r="D1018" i="1"/>
  <c r="H925" i="1"/>
  <c r="F1359" i="1"/>
  <c r="G527" i="1"/>
  <c r="G528" i="1"/>
  <c r="G529" i="1"/>
  <c r="H1131" i="1"/>
  <c r="G1577" i="1"/>
  <c r="G1578" i="1"/>
  <c r="G1579" i="1"/>
  <c r="F1967" i="1"/>
  <c r="E311" i="1"/>
  <c r="F1472" i="1"/>
  <c r="H1472" i="1"/>
  <c r="H1578" i="1"/>
  <c r="H1579" i="1"/>
  <c r="B1655" i="1"/>
  <c r="H1765" i="1"/>
  <c r="H119" i="1"/>
  <c r="F1131" i="1"/>
  <c r="E1472" i="1"/>
  <c r="F409" i="1"/>
  <c r="H636" i="1"/>
  <c r="G742" i="1"/>
  <c r="H1016" i="1"/>
  <c r="D1131" i="1"/>
  <c r="G1359" i="1"/>
  <c r="E1858" i="1"/>
  <c r="E2080" i="1"/>
  <c r="E527" i="1"/>
  <c r="G1967" i="1"/>
  <c r="G2080" i="1"/>
  <c r="G2081" i="1"/>
  <c r="E842" i="1"/>
  <c r="F925" i="1"/>
  <c r="H1967" i="1"/>
  <c r="F1016" i="1"/>
  <c r="F1765" i="1"/>
  <c r="F1858" i="1"/>
  <c r="D2079" i="1"/>
  <c r="F636" i="1"/>
  <c r="E528" i="1"/>
  <c r="E529" i="1"/>
  <c r="D1578" i="1"/>
  <c r="D1579" i="1"/>
  <c r="D2080" i="1"/>
  <c r="B1656" i="1"/>
  <c r="E534" i="1"/>
  <c r="E636" i="1"/>
  <c r="E1017" i="1"/>
  <c r="E1018" i="1"/>
  <c r="H561" i="1"/>
  <c r="B1657" i="1"/>
  <c r="G534" i="1"/>
  <c r="G636" i="1"/>
  <c r="H528" i="1"/>
  <c r="H529" i="1"/>
  <c r="F1578" i="1"/>
  <c r="F1579" i="1"/>
  <c r="F1017" i="1"/>
  <c r="F1018" i="1"/>
  <c r="H1017" i="1"/>
  <c r="H1018" i="1"/>
  <c r="E1578" i="1"/>
  <c r="E1579" i="1"/>
  <c r="F2080" i="1"/>
  <c r="H2080" i="1"/>
  <c r="H2081" i="1"/>
  <c r="G1017" i="1"/>
  <c r="G1018" i="1"/>
  <c r="D2081" i="1"/>
  <c r="D2083" i="1"/>
  <c r="D2084" i="1"/>
  <c r="F2081" i="1"/>
  <c r="E2083" i="1"/>
  <c r="E2084" i="1"/>
  <c r="E2081" i="1"/>
  <c r="F2083" i="1"/>
  <c r="F2084" i="1"/>
  <c r="G2083" i="1"/>
  <c r="G2084" i="1"/>
  <c r="H2083" i="1"/>
  <c r="H2084" i="1"/>
</calcChain>
</file>

<file path=xl/sharedStrings.xml><?xml version="1.0" encoding="utf-8"?>
<sst xmlns="http://schemas.openxmlformats.org/spreadsheetml/2006/main" count="2530" uniqueCount="474">
  <si>
    <t>Меню содержит обязательные вложения - титульный лист, накопительную ведомость, аннотацию, таблицу по соли и специям.</t>
  </si>
  <si>
    <t xml:space="preserve"> 1 день </t>
  </si>
  <si>
    <t>Наименование блюда</t>
  </si>
  <si>
    <t>Брутто, г</t>
  </si>
  <si>
    <t>Нетто, г</t>
  </si>
  <si>
    <t>Химический состав</t>
  </si>
  <si>
    <t>Выход, г</t>
  </si>
  <si>
    <t>Белки, г</t>
  </si>
  <si>
    <t>Жиры, г</t>
  </si>
  <si>
    <t>Угл. г</t>
  </si>
  <si>
    <t>ЭЦ, ккал</t>
  </si>
  <si>
    <t xml:space="preserve">10 день </t>
  </si>
  <si>
    <t>20 день</t>
  </si>
  <si>
    <t>или</t>
  </si>
  <si>
    <t>200</t>
  </si>
  <si>
    <t>200/5</t>
  </si>
  <si>
    <t>сахар песок</t>
  </si>
  <si>
    <t>1 день</t>
  </si>
  <si>
    <t>2 день</t>
  </si>
  <si>
    <t>3 день</t>
  </si>
  <si>
    <t>4день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</si>
  <si>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</si>
  <si>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</si>
  <si>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</si>
  <si>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</si>
  <si>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</si>
  <si>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</si>
  <si>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</si>
  <si>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</si>
  <si>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14 день</t>
  </si>
  <si>
    <t>15 день</t>
  </si>
  <si>
    <t>13 день</t>
  </si>
  <si>
    <t>16 день</t>
  </si>
  <si>
    <t>17 день</t>
  </si>
  <si>
    <t>25/5/16</t>
  </si>
  <si>
    <t>19 день</t>
  </si>
  <si>
    <t>18 день</t>
  </si>
  <si>
    <t>120</t>
  </si>
  <si>
    <t>гр</t>
  </si>
  <si>
    <t>Дети с 7 до 11 лет</t>
  </si>
  <si>
    <t>выход</t>
  </si>
  <si>
    <t>4 день</t>
  </si>
  <si>
    <t>Завтрак</t>
  </si>
  <si>
    <t xml:space="preserve">20 день </t>
  </si>
  <si>
    <t>филе куриное</t>
  </si>
  <si>
    <t>Рекомендуемая масса порций блюд (в граммах) для детей двух возрастных групп</t>
  </si>
  <si>
    <t>Название блюд</t>
  </si>
  <si>
    <t>Масса порций в граммах для двух возрастных групп</t>
  </si>
  <si>
    <t>с 7 до 11 лет</t>
  </si>
  <si>
    <t xml:space="preserve">с 12 до 18 лет </t>
  </si>
  <si>
    <t>Каша, овощное, яичное, творожное, мясное блюдо</t>
  </si>
  <si>
    <t>150-200</t>
  </si>
  <si>
    <t>200-250</t>
  </si>
  <si>
    <t>180-200</t>
  </si>
  <si>
    <t>60-100</t>
  </si>
  <si>
    <t>100-150</t>
  </si>
  <si>
    <t>250-300</t>
  </si>
  <si>
    <t>90-120</t>
  </si>
  <si>
    <t>100-120</t>
  </si>
  <si>
    <t>Гарнир</t>
  </si>
  <si>
    <t>180-230</t>
  </si>
  <si>
    <t>Фрукты</t>
  </si>
  <si>
    <t xml:space="preserve"> В соответствии с СанПиН 2.3/2.4.3590-20  "Санитарно-эпидемиологические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образования", Приложение 1"Масса порций для детей в зависимости от возраста ( в граммах)</t>
  </si>
  <si>
    <t xml:space="preserve">ПРИМЕРНОЕ 20- ти ДНЕВНОЕ МЕНЮ 
</t>
  </si>
  <si>
    <t>Ситник с инжиром</t>
  </si>
  <si>
    <t>тесто слоеное</t>
  </si>
  <si>
    <t>перец болгарский</t>
  </si>
  <si>
    <t>сахарная пудра</t>
  </si>
  <si>
    <t>Паста  с курицей и  сулугуни</t>
  </si>
  <si>
    <t>макароны</t>
  </si>
  <si>
    <t>лук репчатый</t>
  </si>
  <si>
    <t>масло растительное</t>
  </si>
  <si>
    <t>крупа гречневая</t>
  </si>
  <si>
    <t>сыр сулугуни</t>
  </si>
  <si>
    <t>Каша пшено-кукурузная с медом и клубникой</t>
  </si>
  <si>
    <t xml:space="preserve"> крупа кукурузная</t>
  </si>
  <si>
    <t>крупа пшено</t>
  </si>
  <si>
    <t>мед</t>
  </si>
  <si>
    <t>Хлеб "Николаевский"</t>
  </si>
  <si>
    <t>соль йодированная</t>
  </si>
  <si>
    <t>масло сливочное</t>
  </si>
  <si>
    <t>творог</t>
  </si>
  <si>
    <t>мука пшеничная на подпыл</t>
  </si>
  <si>
    <t>ТТК 1</t>
  </si>
  <si>
    <t>масса п/ф</t>
  </si>
  <si>
    <t>вода питьевая</t>
  </si>
  <si>
    <t>клубника с/м</t>
  </si>
  <si>
    <t xml:space="preserve">сахар </t>
  </si>
  <si>
    <t>чеснок</t>
  </si>
  <si>
    <t>морковь  до 01.01.-25%</t>
  </si>
  <si>
    <t>с 01.01 - 33%</t>
  </si>
  <si>
    <t>огурцы  свежие грунтовые</t>
  </si>
  <si>
    <t>огурцы  свежие парниковые</t>
  </si>
  <si>
    <t>булгур</t>
  </si>
  <si>
    <t xml:space="preserve">Гречка по-купечески </t>
  </si>
  <si>
    <t>соус медово-лимонный:</t>
  </si>
  <si>
    <t>лимон</t>
  </si>
  <si>
    <t>слива с/м</t>
  </si>
  <si>
    <t>виноград с/м</t>
  </si>
  <si>
    <t xml:space="preserve">                  10 день</t>
  </si>
  <si>
    <t>Паста:</t>
  </si>
  <si>
    <t>ТТК</t>
  </si>
  <si>
    <t>молоко питьевое</t>
  </si>
  <si>
    <t>вода питьвая</t>
  </si>
  <si>
    <t>сахар-песок</t>
  </si>
  <si>
    <t>персик с/м</t>
  </si>
  <si>
    <t>манго с/м</t>
  </si>
  <si>
    <t>крахмал кукурузный</t>
  </si>
  <si>
    <t>18</t>
  </si>
  <si>
    <t>Фрукт в ассортименте</t>
  </si>
  <si>
    <t>Хлеб "Пшеничный" витаминизированный</t>
  </si>
  <si>
    <t>инжир с/м</t>
  </si>
  <si>
    <t>яблоко с/м</t>
  </si>
  <si>
    <t>Салат овощной с зеленым горошком</t>
  </si>
  <si>
    <t>или горошек консервированный</t>
  </si>
  <si>
    <t>Салат "Коул-слоул"</t>
  </si>
  <si>
    <t>капуста белокачанная</t>
  </si>
  <si>
    <t>или капуста пекинская</t>
  </si>
  <si>
    <t>яблоки свежие</t>
  </si>
  <si>
    <t>мак</t>
  </si>
  <si>
    <t>кунжутное масло</t>
  </si>
  <si>
    <t>минтай  с/м</t>
  </si>
  <si>
    <t>или филе минтая</t>
  </si>
  <si>
    <t>хлеб пшеничный (тостовый)</t>
  </si>
  <si>
    <t>яйцо</t>
  </si>
  <si>
    <t>рис круглозерый</t>
  </si>
  <si>
    <t>масса отварного риса</t>
  </si>
  <si>
    <t>сухари панировочные</t>
  </si>
  <si>
    <t>масса п/ф в панировке</t>
  </si>
  <si>
    <t>масло растительное для смазки изделий</t>
  </si>
  <si>
    <t>говядина</t>
  </si>
  <si>
    <t>свинина</t>
  </si>
  <si>
    <t>филе бедра</t>
  </si>
  <si>
    <t>томаты с/м</t>
  </si>
  <si>
    <t>ТТК 2</t>
  </si>
  <si>
    <t>соус для пасты помадоро:</t>
  </si>
  <si>
    <t>орегано</t>
  </si>
  <si>
    <t>базилик сущеный</t>
  </si>
  <si>
    <t>28</t>
  </si>
  <si>
    <t>сахар</t>
  </si>
  <si>
    <t>мука пшеничная</t>
  </si>
  <si>
    <t>яйцо куриное</t>
  </si>
  <si>
    <t>крупа манная</t>
  </si>
  <si>
    <t>Сырники творожные со соусом ягодным</t>
  </si>
  <si>
    <t>смородина с/м</t>
  </si>
  <si>
    <t>Соус "Ягодный"</t>
  </si>
  <si>
    <t xml:space="preserve">масло растительное </t>
  </si>
  <si>
    <t>22</t>
  </si>
  <si>
    <t>Сырники творожные промышленного производства с ягодным соусом</t>
  </si>
  <si>
    <t>фарш домашний:</t>
  </si>
  <si>
    <t xml:space="preserve"> или пекинская капуста</t>
  </si>
  <si>
    <t>плоды шиповника</t>
  </si>
  <si>
    <t>Соус красный с овощами :</t>
  </si>
  <si>
    <t>томатная паста</t>
  </si>
  <si>
    <t>масса пассерованного лука</t>
  </si>
  <si>
    <t>Булгур отварной</t>
  </si>
  <si>
    <t>Скрембл с курицей и моцареллой на тосте</t>
  </si>
  <si>
    <t>соевый соус концентрат</t>
  </si>
  <si>
    <t>сахарный сироп:</t>
  </si>
  <si>
    <t>сахар -песок</t>
  </si>
  <si>
    <t>хлеб тостовый</t>
  </si>
  <si>
    <t>лук зеленый</t>
  </si>
  <si>
    <t>кунжут белый</t>
  </si>
  <si>
    <t>кунжут черный</t>
  </si>
  <si>
    <t>Овсяная каша с манго</t>
  </si>
  <si>
    <t>хлопья овясяные</t>
  </si>
  <si>
    <t>13</t>
  </si>
  <si>
    <t xml:space="preserve">Фрикассе из курицы </t>
  </si>
  <si>
    <t>морковь с/м</t>
  </si>
  <si>
    <t>кабачок с/м</t>
  </si>
  <si>
    <t>соль йдированная</t>
  </si>
  <si>
    <t>Кус-кус</t>
  </si>
  <si>
    <t>кус-кус</t>
  </si>
  <si>
    <t>филе куринное</t>
  </si>
  <si>
    <t>или филе куриного бедра</t>
  </si>
  <si>
    <t>фасоль стучковая</t>
  </si>
  <si>
    <t>соевый соус с/п:</t>
  </si>
  <si>
    <t>Салат из капусты со свеклой</t>
  </si>
  <si>
    <t>свекла</t>
  </si>
  <si>
    <t>сухофрукты</t>
  </si>
  <si>
    <t>орегано сушеный</t>
  </si>
  <si>
    <t xml:space="preserve">чеснок </t>
  </si>
  <si>
    <t>картофель 01.09-31.10</t>
  </si>
  <si>
    <t>картофель 01.11-31.12</t>
  </si>
  <si>
    <t>картофель 01.01-29.02</t>
  </si>
  <si>
    <t>картофель 01.03</t>
  </si>
  <si>
    <t>масло растильное</t>
  </si>
  <si>
    <t>снежок</t>
  </si>
  <si>
    <t>Гранола с манго и персиком</t>
  </si>
  <si>
    <t>печенье</t>
  </si>
  <si>
    <t>гранола :</t>
  </si>
  <si>
    <t>хлопья овсяные</t>
  </si>
  <si>
    <t>Гренки:</t>
  </si>
  <si>
    <t>ванилин</t>
  </si>
  <si>
    <t>Сырный крем-суп с гренками</t>
  </si>
  <si>
    <t>сыр  плавленый</t>
  </si>
  <si>
    <t>26</t>
  </si>
  <si>
    <t>Сырники творожные с ягодным соусом</t>
  </si>
  <si>
    <t>Крылья куринные барбекю</t>
  </si>
  <si>
    <t xml:space="preserve">крылья куринные </t>
  </si>
  <si>
    <t>Соус барбекю:</t>
  </si>
  <si>
    <t xml:space="preserve">паприка </t>
  </si>
  <si>
    <t>паприка копченая</t>
  </si>
  <si>
    <t>30</t>
  </si>
  <si>
    <t>Картофель по -деревенски</t>
  </si>
  <si>
    <t>соль йодированая</t>
  </si>
  <si>
    <t>тимьян</t>
  </si>
  <si>
    <t>розмарин</t>
  </si>
  <si>
    <t>масло чесночное:</t>
  </si>
  <si>
    <t>чай черный</t>
  </si>
  <si>
    <t>чебрец</t>
  </si>
  <si>
    <t>Чай с чебрецом</t>
  </si>
  <si>
    <t xml:space="preserve">                  9 день</t>
  </si>
  <si>
    <t>кунжут</t>
  </si>
  <si>
    <t>Свежий салат из моркови и яблок</t>
  </si>
  <si>
    <t>фарш говяжий</t>
  </si>
  <si>
    <t>огегано сушеный</t>
  </si>
  <si>
    <t>бызелик сушеный</t>
  </si>
  <si>
    <t>Макароны отварные</t>
  </si>
  <si>
    <t>макаронные изделия</t>
  </si>
  <si>
    <t>Закуска из свежих огурцов</t>
  </si>
  <si>
    <t>зелень</t>
  </si>
  <si>
    <t>Закуска  из квашенной капусты</t>
  </si>
  <si>
    <t>капуста квашенная</t>
  </si>
  <si>
    <t>Мясо по-Сибирски</t>
  </si>
  <si>
    <t>Картофельное пюре</t>
  </si>
  <si>
    <t>масса готового мяса:</t>
  </si>
  <si>
    <t>сметана</t>
  </si>
  <si>
    <t>облепиха  с/м</t>
  </si>
  <si>
    <t>Чай витаминный с облепихой</t>
  </si>
  <si>
    <t>соль  йодированная</t>
  </si>
  <si>
    <t>или масло сливочное</t>
  </si>
  <si>
    <t xml:space="preserve">Шакшука </t>
  </si>
  <si>
    <t xml:space="preserve">орегано сущеный </t>
  </si>
  <si>
    <t>зира</t>
  </si>
  <si>
    <t>укроп</t>
  </si>
  <si>
    <t>Шоколадный трайфл</t>
  </si>
  <si>
    <t>бисквит шоколадный:</t>
  </si>
  <si>
    <t>какао-порошок</t>
  </si>
  <si>
    <t>Соус клубничный</t>
  </si>
  <si>
    <t>кефир</t>
  </si>
  <si>
    <t>Карпачо из овощей</t>
  </si>
  <si>
    <t>томаты  свежие грунтовые</t>
  </si>
  <si>
    <t>томатв  свежие парниковые</t>
  </si>
  <si>
    <t>Соус ягодный:</t>
  </si>
  <si>
    <t>цедра лимона</t>
  </si>
  <si>
    <t>черная смородина с/м</t>
  </si>
  <si>
    <t>разрыхлитель</t>
  </si>
  <si>
    <t>Творожная запеканка с ягодным соусом</t>
  </si>
  <si>
    <t>Какао с маршмеллоу</t>
  </si>
  <si>
    <t>корица молотая</t>
  </si>
  <si>
    <t xml:space="preserve"> зефир маршмеллоу</t>
  </si>
  <si>
    <t xml:space="preserve">масло растительное для смазки </t>
  </si>
  <si>
    <t>Бутерброд с моцареллой</t>
  </si>
  <si>
    <t>сыр "Моцарелла"</t>
  </si>
  <si>
    <t>Фарш домашний:</t>
  </si>
  <si>
    <t>лук пассированнный</t>
  </si>
  <si>
    <t>хлеб  тостовый</t>
  </si>
  <si>
    <t>яйцо куринное</t>
  </si>
  <si>
    <t>яйцо для панировки</t>
  </si>
  <si>
    <t>масло растительное для смазки листа</t>
  </si>
  <si>
    <t>масса п/ф с панировкой</t>
  </si>
  <si>
    <t>вода для замачивания хлеба</t>
  </si>
  <si>
    <t>Средняя за 1 день</t>
  </si>
  <si>
    <t xml:space="preserve">Итого за 5 дней </t>
  </si>
  <si>
    <t>тесто заливное:</t>
  </si>
  <si>
    <t>Начинка:</t>
  </si>
  <si>
    <t>филе минтая</t>
  </si>
  <si>
    <t>брокколи с/м</t>
  </si>
  <si>
    <t>капуста цветная</t>
  </si>
  <si>
    <t>Гренки чесночные:</t>
  </si>
  <si>
    <t>Крем суп-Минестроне</t>
  </si>
  <si>
    <t>Напиток клубничный</t>
  </si>
  <si>
    <t>Напиток "Смородина-яблоко"</t>
  </si>
  <si>
    <t>Напиток виноградный</t>
  </si>
  <si>
    <t>Напиток сливовый</t>
  </si>
  <si>
    <t>Напиток "Витаминный" из шиповника</t>
  </si>
  <si>
    <t>Напиток "Витаминный" сухофрукты</t>
  </si>
  <si>
    <t>Рыбный киш с брокколи</t>
  </si>
  <si>
    <t>Чай витаминный с шиповником</t>
  </si>
  <si>
    <t>Гранола с ягодным соусом</t>
  </si>
  <si>
    <t>Соус терияки:</t>
  </si>
  <si>
    <t>Курица в азиатском стиле</t>
  </si>
  <si>
    <t>соевый соус</t>
  </si>
  <si>
    <t>масло кунжутное</t>
  </si>
  <si>
    <t>перец с/м</t>
  </si>
  <si>
    <t>паприка сушеная</t>
  </si>
  <si>
    <t>Венгерский гуляш</t>
  </si>
  <si>
    <t>Рыбный фишболл</t>
  </si>
  <si>
    <t>Салат  из капусты с томатом</t>
  </si>
  <si>
    <t>Крабовый фишболл</t>
  </si>
  <si>
    <t>Митболл в овсяной панировке</t>
  </si>
  <si>
    <t>Компот из смородины</t>
  </si>
  <si>
    <t xml:space="preserve"> Болоньезе</t>
  </si>
  <si>
    <t>Номер рецептуры</t>
  </si>
  <si>
    <t>32</t>
  </si>
  <si>
    <t>фарш п/ф</t>
  </si>
  <si>
    <t>масса тушеного мяса</t>
  </si>
  <si>
    <t>Рис отварной</t>
  </si>
  <si>
    <t>крупа рисовая</t>
  </si>
  <si>
    <t>крабовые палочки</t>
  </si>
  <si>
    <t>или масло растительное</t>
  </si>
  <si>
    <t>14</t>
  </si>
  <si>
    <t xml:space="preserve">Итого за 20 дней </t>
  </si>
  <si>
    <t>или говядина</t>
  </si>
  <si>
    <t>№ 631-2004</t>
  </si>
  <si>
    <t>№ 511-2004</t>
  </si>
  <si>
    <t>№ 516-2004</t>
  </si>
  <si>
    <t>№ 520-2004</t>
  </si>
  <si>
    <t>№ 511-2006</t>
  </si>
  <si>
    <t>Закуска (холодное блюдо), (салат, овощи и т.п)</t>
  </si>
  <si>
    <t>Первое блюдо</t>
  </si>
  <si>
    <t>Второе блюдо (мясное,рыбное,блюдо из птицы)</t>
  </si>
  <si>
    <t>Третье блюдо (компот,чай ,какао-напиток, напиток из шиповника)</t>
  </si>
  <si>
    <t>томаты  свежие парниковые</t>
  </si>
  <si>
    <t>Обед</t>
  </si>
  <si>
    <t>Овощной салат с кус-кусом</t>
  </si>
  <si>
    <t>ОБЕД</t>
  </si>
  <si>
    <t>Итого:</t>
  </si>
  <si>
    <t xml:space="preserve"> 3 день </t>
  </si>
  <si>
    <t>масса отварного кус-кус</t>
  </si>
  <si>
    <t>крупа кус-кус</t>
  </si>
  <si>
    <t>масса отварного мяса</t>
  </si>
  <si>
    <t>картофель - 01.09.-31.10.- 25%</t>
  </si>
  <si>
    <t>01.11.-31.12. -30%</t>
  </si>
  <si>
    <t>01.01-29.02 - 35%</t>
  </si>
  <si>
    <t>капуста белокочанная свежая</t>
  </si>
  <si>
    <t>свекла - до 01.01 - 20%</t>
  </si>
  <si>
    <t>с 01.01 - 25%</t>
  </si>
  <si>
    <t>морковь  до 01.01.-20%</t>
  </si>
  <si>
    <t>томатная паста (без консервантов и красителей)</t>
  </si>
  <si>
    <t>лавровый лист</t>
  </si>
  <si>
    <t>масло сливочное 72,5%</t>
  </si>
  <si>
    <t>№169-2006</t>
  </si>
  <si>
    <t>грудка куринная</t>
  </si>
  <si>
    <t>01.03. - 40%</t>
  </si>
  <si>
    <t>морковь до 01.01 -20%</t>
  </si>
  <si>
    <t>морковь от 01.01-25%</t>
  </si>
  <si>
    <t>вода</t>
  </si>
  <si>
    <t>крупа рис пропаренный</t>
  </si>
  <si>
    <t>сметана 15%</t>
  </si>
  <si>
    <t>№204-2006</t>
  </si>
  <si>
    <t xml:space="preserve">Суп  картофельный с крупой </t>
  </si>
  <si>
    <t>морковь до 01.01.-20%</t>
  </si>
  <si>
    <t xml:space="preserve">Щи "Невские" </t>
  </si>
  <si>
    <t xml:space="preserve"> Борщ с птицей и сметаной  </t>
  </si>
  <si>
    <t>говядина 1 категории</t>
  </si>
  <si>
    <t>Салат с томатами и гренками</t>
  </si>
  <si>
    <t>01.03 - 40%</t>
  </si>
  <si>
    <t>№692-2004</t>
  </si>
  <si>
    <t xml:space="preserve">макаронные изделия </t>
  </si>
  <si>
    <t xml:space="preserve"> масло растительное</t>
  </si>
  <si>
    <t>говядина  1 категории</t>
  </si>
  <si>
    <t xml:space="preserve">или свинина </t>
  </si>
  <si>
    <t>или филе куриное</t>
  </si>
  <si>
    <t>Плов с мясом</t>
  </si>
  <si>
    <t>№601-2006</t>
  </si>
  <si>
    <t>№388-2011</t>
  </si>
  <si>
    <t>Напиток из смородины</t>
  </si>
  <si>
    <t>Салат из стручковой фасоли</t>
  </si>
  <si>
    <t>фасоль стручковая</t>
  </si>
  <si>
    <t>крупа перловая</t>
  </si>
  <si>
    <t>огурцы соленые</t>
  </si>
  <si>
    <t>зелень свежая</t>
  </si>
  <si>
    <t xml:space="preserve">Рассольник Ленинградский со  сметаной                                                                       </t>
  </si>
  <si>
    <t>№195-2006</t>
  </si>
  <si>
    <t>горбуша с/м с/г( филе без кожи и костей)</t>
  </si>
  <si>
    <t>или минтай потрошенный обезглавленный (филе с кожей без костей)</t>
  </si>
  <si>
    <t>масса готовой рыбы</t>
  </si>
  <si>
    <t>картофель - 01.09-31.10 - 25%</t>
  </si>
  <si>
    <t>01.11-31.12 - 30%</t>
  </si>
  <si>
    <t>морковь до 01.01</t>
  </si>
  <si>
    <t xml:space="preserve">морковь с 01.01 </t>
  </si>
  <si>
    <t>Уха рыбацкая</t>
  </si>
  <si>
    <t>№113-2006</t>
  </si>
  <si>
    <t>Салат "Витаминка"</t>
  </si>
  <si>
    <t xml:space="preserve"> грудка куриная ( филе без кожи и костей)</t>
  </si>
  <si>
    <t>морковь с 01.01.-25%</t>
  </si>
  <si>
    <t xml:space="preserve">лавровый лист </t>
  </si>
  <si>
    <t xml:space="preserve">Жаркое по-домашнему   </t>
  </si>
  <si>
    <t>№590-2004</t>
  </si>
  <si>
    <t>Сырный суп на курином бульоне с гренками</t>
  </si>
  <si>
    <t>бульон куриный</t>
  </si>
  <si>
    <t>молоко питьевое 2,5% жирности</t>
  </si>
  <si>
    <t>бульон от картофеля</t>
  </si>
  <si>
    <t>или масло раститльное</t>
  </si>
  <si>
    <t>соль йодированное</t>
  </si>
  <si>
    <t xml:space="preserve">Суп овощной  </t>
  </si>
  <si>
    <t>горох лущёный</t>
  </si>
  <si>
    <t xml:space="preserve">Суп гороховый  с гренками и  мясом </t>
  </si>
  <si>
    <t>мука пшеничная в/с</t>
  </si>
  <si>
    <t xml:space="preserve">Азу </t>
  </si>
  <si>
    <t xml:space="preserve">Чай"Витаминнизированный" </t>
  </si>
  <si>
    <t>масло сливочное 72.5 %</t>
  </si>
  <si>
    <t>№67-2011</t>
  </si>
  <si>
    <t xml:space="preserve">Гречка рассыпчатая </t>
  </si>
  <si>
    <t>Куриный суп с гречкой</t>
  </si>
  <si>
    <t>масса отварной птицы</t>
  </si>
  <si>
    <t>Финская уха</t>
  </si>
  <si>
    <t>Салат с томатами, сыром и гренками</t>
  </si>
  <si>
    <t xml:space="preserve">сыр </t>
  </si>
  <si>
    <t>Напиток из сухофруктов</t>
  </si>
  <si>
    <t>Щи "Невские" с птицей</t>
  </si>
  <si>
    <t>24</t>
  </si>
  <si>
    <t>44</t>
  </si>
  <si>
    <t>52</t>
  </si>
  <si>
    <t>100</t>
  </si>
  <si>
    <t>горошек  замороженный</t>
  </si>
  <si>
    <t>56</t>
  </si>
  <si>
    <t>150</t>
  </si>
  <si>
    <t>34</t>
  </si>
  <si>
    <t>Суп -лапша с птицей</t>
  </si>
  <si>
    <t>230</t>
  </si>
  <si>
    <t>250</t>
  </si>
  <si>
    <t>48</t>
  </si>
  <si>
    <t xml:space="preserve"> ГОРЯЧИЙ ЗАВТРАК,ОБЕД для детей с 12 лет и старше( сезон осень, зима, весна)              </t>
  </si>
  <si>
    <t>180</t>
  </si>
  <si>
    <t>Напиток "Манго -абрикос"</t>
  </si>
  <si>
    <t>абрикос с/м</t>
  </si>
  <si>
    <t>чесночное масло:</t>
  </si>
  <si>
    <t>Соус бешамель :</t>
  </si>
  <si>
    <t>Соевый соус с/п</t>
  </si>
  <si>
    <t xml:space="preserve">Соевый соус </t>
  </si>
  <si>
    <t>Напиток "Манго-абрикос"</t>
  </si>
  <si>
    <t>соевый соус п/ф</t>
  </si>
  <si>
    <t>соус :</t>
  </si>
  <si>
    <t>соус:</t>
  </si>
  <si>
    <t>сухари панировачные</t>
  </si>
  <si>
    <t>Аннотация</t>
  </si>
  <si>
    <r>
      <t>Примерное 20 – ти дневное меню разработано для питания детей школьного возраста с 12 лет и старше в общеобразовательном учреждении. Прием пищи</t>
    </r>
    <r>
      <rPr>
        <b/>
        <sz val="11"/>
        <color theme="1"/>
        <rFont val="Arial"/>
        <family val="2"/>
        <charset val="204"/>
      </rPr>
      <t xml:space="preserve"> – горячий завтрак, обед.</t>
    </r>
  </si>
  <si>
    <r>
      <t>Нормы потребления продуктов питания рассчитаны</t>
    </r>
    <r>
      <rPr>
        <u/>
        <sz val="11"/>
        <color rgb="FF000000"/>
        <rFont val="Arial"/>
        <family val="2"/>
        <charset val="204"/>
      </rPr>
      <t xml:space="preserve"> </t>
    </r>
    <r>
      <rPr>
        <b/>
        <sz val="11"/>
        <color rgb="FF000000"/>
        <rFont val="Arial"/>
        <family val="2"/>
        <charset val="204"/>
      </rPr>
      <t>для завтрака –50-60 %,</t>
    </r>
    <r>
      <rPr>
        <sz val="11"/>
        <color rgb="FF000000"/>
        <rFont val="Arial"/>
        <family val="2"/>
        <charset val="204"/>
      </rPr>
      <t>в соответствии Приложением 7, таблица №1 «Рекомендуемые среднесуточные наборы пищевых продуктов, в том числе, используемых для приготовления блюд и напитков, для обучающихся общеобразовательных учреждений»</t>
    </r>
    <r>
      <rPr>
        <b/>
        <sz val="11"/>
        <color rgb="FF000000"/>
        <rFont val="Arial"/>
        <family val="2"/>
        <charset val="204"/>
      </rPr>
      <t xml:space="preserve"> СанПиН 2.3/2.43590-20 «Санитарно – эпидемиологические требования к организации общественного питания населения » (далее -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Arial"/>
        <family val="2"/>
        <charset val="204"/>
      </rPr>
      <t>СанПиН 2.3/2.43590-20).</t>
    </r>
  </si>
  <si>
    <r>
      <t>Меню содержит информацию о количественном составе блюд, энергетической и пищевой ценности,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 xml:space="preserve">включая содержание витаминов и минеральных веществ в каждом готовом блюде и кулинарном изделии. </t>
    </r>
  </si>
  <si>
    <r>
      <t>Меню разработано на основании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СанПиН 2.3/2.43590-20</t>
    </r>
    <r>
      <rPr>
        <sz val="11"/>
        <color theme="1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Сборников технологических нормативов</t>
    </r>
    <r>
      <rPr>
        <sz val="11"/>
        <color theme="1"/>
        <rFont val="Arial"/>
        <family val="2"/>
        <charset val="204"/>
      </rPr>
      <t xml:space="preserve"> и в соответствии с требованиями:</t>
    </r>
  </si>
  <si>
    <r>
      <t xml:space="preserve">Сборник рецептур блюд и кулинарных изделий для предприятий об­щественного питания при общеобразовательных школах — М.: Хлебпро­динформ, 2004г </t>
    </r>
    <r>
      <rPr>
        <b/>
        <u/>
        <sz val="11"/>
        <color rgb="FF000000"/>
        <rFont val="Arial"/>
        <family val="2"/>
        <charset val="204"/>
      </rPr>
      <t>(№ рец. – 2004);</t>
    </r>
  </si>
  <si>
    <r>
      <t xml:space="preserve">Технологическая инструкция по производству кулинарной продукции общественного питания детей и подростков школьного возраста в организованных коллективах, Том 1,2 – Москва, 2006г </t>
    </r>
    <r>
      <rPr>
        <b/>
        <u/>
        <sz val="11"/>
        <color rgb="FF000000"/>
        <rFont val="Arial"/>
        <family val="2"/>
        <charset val="204"/>
      </rPr>
      <t>(№ рец. – 2006, Москва);</t>
    </r>
  </si>
  <si>
    <r>
      <t xml:space="preserve">Сборник технологических нормативов, рецептур блюд и кулинарных изделий для дошкольных образовательных учреждений, I часть, II часть — Пермь: Уральский институт питания, 2004г </t>
    </r>
    <r>
      <rPr>
        <b/>
        <sz val="11"/>
        <color rgb="FF000000"/>
        <rFont val="Arial"/>
        <family val="2"/>
        <charset val="204"/>
      </rPr>
      <t>(№рец.-2004, Пермь)</t>
    </r>
    <r>
      <rPr>
        <sz val="11"/>
        <color rgb="FF000000"/>
        <rFont val="Arial"/>
        <family val="2"/>
        <charset val="204"/>
      </rPr>
      <t>;</t>
    </r>
  </si>
  <si>
    <t>Сборник технических нормативов для питания детей в дошкольных организациях, г. Екатеринбург (экспертное заключение ФГУЗ «Центра гигиены и эпидемиологии в Свердловской области» №02-01-12-13-01/276), 2011г (№ рец. – 2011, Екатеринбург).</t>
  </si>
  <si>
    <r>
      <t xml:space="preserve">Блюда и кулинарные изделия следует изготавливать строго по </t>
    </r>
    <r>
      <rPr>
        <b/>
        <sz val="11"/>
        <color theme="1"/>
        <rFont val="Arial"/>
        <family val="2"/>
        <charset val="204"/>
      </rPr>
      <t>технологическим и технико-технологическим картам</t>
    </r>
    <r>
      <rPr>
        <sz val="11"/>
        <color theme="1"/>
        <rFont val="Arial"/>
        <family val="2"/>
        <charset val="204"/>
      </rPr>
      <t xml:space="preserve">. </t>
    </r>
  </si>
  <si>
    <r>
      <t>Качество и безопасность продукции, произведенной по рецептурам меню</t>
    </r>
    <r>
      <rPr>
        <sz val="11"/>
        <color theme="1"/>
        <rFont val="Arial"/>
        <family val="2"/>
        <charset val="204"/>
      </rPr>
      <t xml:space="preserve">, гарантируется только при строгом соблюдении: </t>
    </r>
    <r>
      <rPr>
        <b/>
        <sz val="11"/>
        <color theme="1"/>
        <rFont val="Arial"/>
        <family val="2"/>
        <charset val="204"/>
      </rPr>
      <t xml:space="preserve">санитарных норм и правил, правил технологии приготовления блюд и изделий, последовательности технологических процессов, температурного режима, взаимозаменяемости продуктов, кулинарного назначения мясных и рыбных полуфабрикатов, указанных в технологических картах. </t>
    </r>
  </si>
  <si>
    <r>
      <t>Нормы вложения продуктов</t>
    </r>
    <r>
      <rPr>
        <sz val="11"/>
        <color theme="1"/>
        <rFont val="Arial"/>
        <family val="2"/>
        <charset val="204"/>
      </rPr>
      <t xml:space="preserve"> массой брутто в рецептурах меню рассчитаны на стандартное сырье следующих кондиций:</t>
    </r>
  </si>
  <si>
    <t>Говядина полуфабрикат или говядина 1 категории;</t>
  </si>
  <si>
    <t>Мясо птицы;</t>
  </si>
  <si>
    <t>Рыба мороженная, крупная, неразделанная или потрошенная, конкретно для данного блюда;</t>
  </si>
  <si>
    <t>В рецептурах предусмотрено использование: томатного пюре с содержанием сухих веществ 12%, яиц куриных средней массой 40 г без скорлупы;</t>
  </si>
  <si>
    <r>
      <t xml:space="preserve">Для овощей приняты нормы отходов соответствие с </t>
    </r>
    <r>
      <rPr>
        <b/>
        <sz val="11"/>
        <color theme="1"/>
        <rFont val="Arial"/>
        <family val="2"/>
        <charset val="204"/>
      </rPr>
      <t>Приложением №24</t>
    </r>
    <r>
      <rPr>
        <sz val="11"/>
        <color theme="1"/>
        <rFont val="Arial"/>
        <family val="2"/>
        <charset val="204"/>
      </rPr>
      <t xml:space="preserve"> Сборника рецептур блюд и кулинарных изделий 1996 г, необходимо</t>
    </r>
    <r>
      <rPr>
        <u/>
        <sz val="11"/>
        <color theme="1"/>
        <rFont val="Arial"/>
        <family val="2"/>
        <charset val="204"/>
      </rPr>
      <t xml:space="preserve"> строго следить за пересчетом процента отходов</t>
    </r>
    <r>
      <rPr>
        <sz val="11"/>
        <color theme="1"/>
        <rFont val="Arial"/>
        <family val="2"/>
        <charset val="204"/>
      </rPr>
      <t xml:space="preserve"> для расчета сырья по овощам, в соответствии с сезонностью.</t>
    </r>
  </si>
  <si>
    <t>Соль в рецептурах меню и технологических карт указана для приготовления молочных каш и мучных изделий, закладка соли и специй (лавровый лист), предусмотренная в рецептурах блюд и кулинарных изделий не должна превышать норму потребления в день.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</si>
  <si>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Arial"/>
        <family val="2"/>
        <charset val="204"/>
      </rPr>
      <t>При приготовлении блюд, предусматривающих замену продуктов, использовано приложение №11</t>
    </r>
    <r>
      <rPr>
        <b/>
        <sz val="11"/>
        <color theme="1"/>
        <rFont val="Arial"/>
        <family val="2"/>
        <charset val="204"/>
      </rPr>
      <t xml:space="preserve"> «Таблица замены пищевой продукции в граммах (нетто) с учетом их пищевой ценности».</t>
    </r>
  </si>
  <si>
    <t>Кроме того, в меню использованы: хлеб и хлебобулочные изделия с содержанием витаминов и минералов, фрукты в свежем виде. Для дополнительного обогащения рациона микронутриентами могут быть использованы в меню специализированные продукты питания, обогащенные микронутриентами, а также инстантные витаминизированные напитки промышленного выпуска и витаминизация третьих блюд специальными витаминно-минеральными премиксами.</t>
  </si>
  <si>
    <r>
      <t xml:space="preserve">Продукты, входящие в состав рецептур блюд и кулинарных изделий согласно меню, указаны </t>
    </r>
    <r>
      <rPr>
        <b/>
        <sz val="11"/>
        <color theme="1"/>
        <rFont val="Arial"/>
        <family val="2"/>
        <charset val="204"/>
      </rPr>
      <t>в граммах</t>
    </r>
    <r>
      <rPr>
        <sz val="11"/>
        <color theme="1"/>
        <rFont val="Arial"/>
        <family val="2"/>
        <charset val="204"/>
      </rPr>
      <t xml:space="preserve">, кроме жидкости (сок, молоко, кисломолочный продукты, вода питьевая), которые указаны </t>
    </r>
    <r>
      <rPr>
        <b/>
        <sz val="11"/>
        <color theme="1"/>
        <rFont val="Arial"/>
        <family val="2"/>
        <charset val="204"/>
      </rPr>
      <t>в миллилитрах</t>
    </r>
    <r>
      <rPr>
        <sz val="11"/>
        <color theme="1"/>
        <rFont val="Arial"/>
        <family val="2"/>
        <charset val="204"/>
      </rPr>
      <t>.</t>
    </r>
  </si>
  <si>
    <r>
      <t>При кулинарной обработке пищевых продуктов необходимо строго соблюдать санитарно-эпидемиологические требования к технологическим процессам приготовления блюд</t>
    </r>
    <r>
      <rPr>
        <sz val="11"/>
        <color theme="1"/>
        <rFont val="Arial"/>
        <family val="2"/>
        <charset val="204"/>
      </rPr>
      <t>:</t>
    </r>
  </si>
  <si>
    <r>
      <t xml:space="preserve">при изготовлении вторых блюд из вареного мяса, птицы, рыбы или отпуске вареного мяса (птицы) к первым блюдам, порционированное мясо обязательно </t>
    </r>
    <r>
      <rPr>
        <u/>
        <sz val="11"/>
        <color theme="1"/>
        <rFont val="Arial"/>
        <family val="2"/>
        <charset val="204"/>
      </rPr>
      <t>подвергают вторичному кипячению в бульоне в течение 5-7 минут</t>
    </r>
    <r>
      <rPr>
        <sz val="11"/>
        <color theme="1"/>
        <rFont val="Arial"/>
        <family val="2"/>
        <charset val="204"/>
      </rPr>
      <t xml:space="preserve">; </t>
    </r>
  </si>
  <si>
    <t>порционированное для первых блюд мясо может до раздачи храниться в бульоне на горячей плите или мармите (не более 1 часа);</t>
  </si>
  <si>
    <t xml:space="preserve">при перемешивании ингредиентов, входящих в состав блюд, необходимо пользоваться кухонным инвентарем, не касаясь продукта руками; </t>
  </si>
  <si>
    <t xml:space="preserve">при изготовлении картофельного (овощного) пюре следует использовать механическое оборудование; </t>
  </si>
  <si>
    <r>
      <t xml:space="preserve">масло сливочное, используемое для заправки гарниров и других блюд, </t>
    </r>
    <r>
      <rPr>
        <u/>
        <sz val="11"/>
        <color theme="1"/>
        <rFont val="Arial"/>
        <family val="2"/>
        <charset val="204"/>
      </rPr>
      <t>должно предварительно подвергаться термической обработке (растапливаться и доводиться до кипения)</t>
    </r>
    <r>
      <rPr>
        <sz val="11"/>
        <color theme="1"/>
        <rFont val="Arial"/>
        <family val="2"/>
        <charset val="204"/>
      </rPr>
      <t>;</t>
    </r>
  </si>
  <si>
    <t>яйцо варят в течение 10 минут после закипания воды;</t>
  </si>
  <si>
    <t>яйцо рекомендуется использовать для приготовления блюд из яиц, а также в качестве компонента в составе блюд;</t>
  </si>
  <si>
    <t>омлеты и запеканки, в рецептуру которых входит яйцо, готовят в жарочном шкафу, омлеты – в течение 8-10 минут при температуре 180-200 ºС, слоем не более 2,5-3 см; запеканки – 20-30 минут при температуре 220-280 ºС, слоем не более 3-4 см; хранение яичной массы осуществляется не более 30 минут при температуре не выше 4±2 ºС;</t>
  </si>
  <si>
    <t>вареные колбасы, сардельки и сосиски варят не менее 5 минут после закипания;</t>
  </si>
  <si>
    <r>
      <t>гарниры из риса и макаронных изделий варят в большом объеме воды</t>
    </r>
    <r>
      <rPr>
        <sz val="11"/>
        <color theme="1"/>
        <rFont val="Arial"/>
        <family val="2"/>
        <charset val="204"/>
      </rPr>
      <t xml:space="preserve"> (в соотношении не менее 1:6) </t>
    </r>
    <r>
      <rPr>
        <u/>
        <sz val="11"/>
        <color theme="1"/>
        <rFont val="Arial"/>
        <family val="2"/>
        <charset val="204"/>
      </rPr>
      <t>без последующей промывки</t>
    </r>
    <r>
      <rPr>
        <sz val="11"/>
        <color theme="1"/>
        <rFont val="Arial"/>
        <family val="2"/>
        <charset val="204"/>
      </rPr>
      <t>;</t>
    </r>
  </si>
  <si>
    <r>
      <t>салаты заправляют непосредственно перед раздачей</t>
    </r>
    <r>
      <rPr>
        <sz val="11"/>
        <color theme="1"/>
        <rFont val="Arial"/>
        <family val="2"/>
        <charset val="204"/>
      </rPr>
      <t>.</t>
    </r>
  </si>
  <si>
    <t>Готовые первые и вторые блюда могут находиться на мармите или горячей плите не более 2-х часов с момента изготовления либо в изотермической таре (термосах) - в течение времени, обеспечивающего поддержание температуры не ниже температуры раздачи, но не более 2-х часов. Подогрев остывших ниже температуры раздачи готовых горячих блюд не допускается.</t>
  </si>
  <si>
    <t>Горячие блюда (супы, соусы, напитки) при раздаче должны иметь температуру не ниже 75, компоты-не выше -30 С °C, вторые блюда и гарниры - не ниже 65 °C, холодные супы, напитки - не выше 14 °C.</t>
  </si>
  <si>
    <t>Холодные закуски должны выставляться в порционированном виде в охлаждаемый прилавок-витрину и реализовываться в течение одного часа.</t>
  </si>
  <si>
    <t>Готовые к употреблению блюда из сырых овощей могут храниться в холодильнике при температуре 4 +/- 2 °C не более 60 минут.</t>
  </si>
  <si>
    <t>Свежую зелень, закладывают в блюда во время раздачи.</t>
  </si>
  <si>
    <r>
      <t xml:space="preserve">Использование </t>
    </r>
    <r>
      <rPr>
        <u/>
        <sz val="11"/>
        <color theme="1"/>
        <rFont val="Arial"/>
        <family val="2"/>
        <charset val="204"/>
      </rPr>
      <t>сметаны и майонеза для заправки салатов не допускается</t>
    </r>
    <r>
      <rPr>
        <sz val="11"/>
        <color theme="1"/>
        <rFont val="Arial"/>
        <family val="2"/>
        <charset val="204"/>
      </rPr>
      <t xml:space="preserve">. </t>
    </r>
  </si>
  <si>
    <t>Приготовление блюд должен соблюдаться принцип «щадящего питания»: для тепловой обработки применяется варка, запекание, припускание, тушение, приготовление на пару, приготовление в конвектомате; при приготовлении блюд не допускается жарка.</t>
  </si>
  <si>
    <r>
      <t xml:space="preserve">В соответствии с временными рекомендациями </t>
    </r>
    <r>
      <rPr>
        <b/>
        <sz val="11"/>
        <color theme="1"/>
        <rFont val="Arial"/>
        <family val="2"/>
        <charset val="204"/>
      </rPr>
      <t>«Ассортимент и технология производства кулинарной продукции для питания детей и подростков в организованных коллективах»</t>
    </r>
    <r>
      <rPr>
        <sz val="11"/>
        <color theme="1"/>
        <rFont val="Arial"/>
        <family val="2"/>
        <charset val="204"/>
      </rPr>
      <t xml:space="preserve"> утвержденными Главным государственным санитарным врачом по Тюменской области (приказ №138 от 13.09.2006), </t>
    </r>
    <r>
      <rPr>
        <b/>
        <sz val="11"/>
        <color theme="1"/>
        <rFont val="Arial"/>
        <family val="2"/>
        <charset val="204"/>
      </rPr>
      <t>СанПиН 2.3.2.1293-03 «Гигиенические требования по применению пищевых добавок», п. 2.12.1:</t>
    </r>
  </si>
  <si>
    <t>Томатное пюре, джем, повидло, кисели и др. продукты использовать без консервантов и искусственных добавок.</t>
  </si>
  <si>
    <t>Консервированные овощи (кукуруза, зеленый горошек) для приготовления салатов использовать после термической обработки.</t>
  </si>
  <si>
    <t>Консервированные, соленые овощи (огурцы, томаты) для приготовления салатов и других блюд использовать без добавления уксуса, не являющимися закусочными консервами.</t>
  </si>
  <si>
    <r>
      <t xml:space="preserve">В приготовлении блюд использовать только йодированную соль, соответствующую требованиям государственных стандартов. Соль в меню включена в состав рецептур блюд (каши, выпечные изделия), в другие блюда закладка соли осуществляется с закладкой с учетом приготовления качественных по органолептическим показателям </t>
    </r>
    <r>
      <rPr>
        <b/>
        <u/>
        <sz val="11"/>
        <color theme="1"/>
        <rFont val="Arial"/>
        <family val="2"/>
        <charset val="204"/>
      </rPr>
      <t>в меру соленых блюд.</t>
    </r>
  </si>
  <si>
    <r>
      <t xml:space="preserve">Следует учитывать, что выход фруктов и кондитерских изделий дан в меню ориентировочно. </t>
    </r>
    <r>
      <rPr>
        <u/>
        <sz val="11"/>
        <color theme="1"/>
        <rFont val="Arial"/>
        <family val="2"/>
        <charset val="204"/>
      </rPr>
      <t>При формировании меню необходимо определять фактический выход фруктов и кондитерских изделий.</t>
    </r>
    <r>
      <rPr>
        <sz val="11"/>
        <color theme="1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</si>
</sst>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_(* #,##0.00_);_(* \(#,##0.00\);_(* &quot;-&quot;??_);_(@_)"/>
    <numFmt numFmtId="181" formatCode="0.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u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u/>
      <sz val="11"/>
      <color rgb="FF000000"/>
      <name val="Arial"/>
      <family val="2"/>
      <charset val="204"/>
    </font>
    <font>
      <b/>
      <u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2" fillId="0" borderId="0"/>
    <xf numFmtId="180" fontId="1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644">
    <xf numFmtId="0" fontId="0" fillId="0" borderId="0" xfId="0"/>
    <xf numFmtId="0" fontId="0" fillId="0" borderId="0" xfId="0" applyAlignment="1">
      <alignment vertical="center"/>
    </xf>
    <xf numFmtId="49" fontId="23" fillId="2" borderId="1" xfId="0" applyNumberFormat="1" applyFont="1" applyFill="1" applyBorder="1" applyAlignment="1">
      <alignment horizontal="center" vertical="center"/>
    </xf>
    <xf numFmtId="181" fontId="24" fillId="2" borderId="2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81" fontId="24" fillId="3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center"/>
    </xf>
    <xf numFmtId="181" fontId="23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Border="1" applyAlignment="1">
      <alignment horizontal="center"/>
    </xf>
    <xf numFmtId="2" fontId="24" fillId="3" borderId="1" xfId="0" applyNumberFormat="1" applyFont="1" applyFill="1" applyBorder="1" applyAlignment="1">
      <alignment horizontal="right"/>
    </xf>
    <xf numFmtId="181" fontId="24" fillId="3" borderId="2" xfId="0" applyNumberFormat="1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right" vertical="center"/>
    </xf>
    <xf numFmtId="2" fontId="6" fillId="0" borderId="1" xfId="1" applyNumberFormat="1" applyFont="1" applyFill="1" applyBorder="1" applyAlignment="1">
      <alignment horizontal="center" vertical="center"/>
    </xf>
    <xf numFmtId="2" fontId="24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23" fillId="3" borderId="1" xfId="1" applyNumberFormat="1" applyFont="1" applyFill="1" applyBorder="1" applyAlignment="1">
      <alignment horizontal="center" vertical="center"/>
    </xf>
    <xf numFmtId="0" fontId="24" fillId="0" borderId="0" xfId="0" applyFont="1"/>
    <xf numFmtId="0" fontId="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/>
    <xf numFmtId="0" fontId="25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2" fontId="6" fillId="3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wrapText="1"/>
    </xf>
    <xf numFmtId="2" fontId="6" fillId="3" borderId="1" xfId="1" applyNumberFormat="1" applyFont="1" applyFill="1" applyBorder="1" applyAlignment="1">
      <alignment horizontal="right" vertical="center" wrapText="1"/>
    </xf>
    <xf numFmtId="2" fontId="24" fillId="3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24" fillId="2" borderId="1" xfId="1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81" fontId="5" fillId="3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2" fontId="23" fillId="0" borderId="1" xfId="0" applyNumberFormat="1" applyFont="1" applyBorder="1" applyAlignment="1">
      <alignment horizontal="center" vertical="center"/>
    </xf>
    <xf numFmtId="0" fontId="24" fillId="4" borderId="0" xfId="0" applyFont="1" applyFill="1"/>
    <xf numFmtId="2" fontId="5" fillId="3" borderId="1" xfId="1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9" fillId="0" borderId="0" xfId="0" applyFont="1"/>
    <xf numFmtId="2" fontId="24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81" fontId="5" fillId="3" borderId="1" xfId="1" applyNumberFormat="1" applyFont="1" applyFill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/>
    </xf>
    <xf numFmtId="2" fontId="6" fillId="3" borderId="1" xfId="1" applyNumberFormat="1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right" vertical="center"/>
    </xf>
    <xf numFmtId="2" fontId="23" fillId="3" borderId="1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/>
    </xf>
    <xf numFmtId="0" fontId="24" fillId="0" borderId="0" xfId="0" applyFont="1" applyBorder="1"/>
    <xf numFmtId="2" fontId="28" fillId="0" borderId="1" xfId="0" applyNumberFormat="1" applyFont="1" applyBorder="1" applyAlignment="1">
      <alignment horizontal="center" vertical="center" wrapText="1"/>
    </xf>
    <xf numFmtId="1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right"/>
    </xf>
    <xf numFmtId="181" fontId="24" fillId="3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1" xfId="1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vertical="center"/>
    </xf>
    <xf numFmtId="2" fontId="14" fillId="0" borderId="1" xfId="1" applyNumberFormat="1" applyFont="1" applyFill="1" applyBorder="1" applyAlignment="1">
      <alignment horizontal="right" vertical="center"/>
    </xf>
    <xf numFmtId="0" fontId="23" fillId="3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181" fontId="23" fillId="2" borderId="1" xfId="1" applyNumberFormat="1" applyFont="1" applyFill="1" applyBorder="1" applyAlignment="1">
      <alignment horizontal="center" vertical="center"/>
    </xf>
    <xf numFmtId="181" fontId="24" fillId="2" borderId="1" xfId="0" applyNumberFormat="1" applyFont="1" applyFill="1" applyBorder="1" applyAlignment="1">
      <alignment horizontal="right" vertical="center"/>
    </xf>
    <xf numFmtId="0" fontId="23" fillId="0" borderId="1" xfId="1" applyFont="1" applyBorder="1" applyAlignment="1">
      <alignment horizontal="center" vertical="center"/>
    </xf>
    <xf numFmtId="181" fontId="23" fillId="0" borderId="1" xfId="1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center" vertical="center" wrapText="1"/>
    </xf>
    <xf numFmtId="0" fontId="29" fillId="0" borderId="0" xfId="0" applyFont="1"/>
    <xf numFmtId="2" fontId="14" fillId="3" borderId="1" xfId="1" applyNumberFormat="1" applyFont="1" applyFill="1" applyBorder="1" applyAlignment="1">
      <alignment horizontal="right" vertical="center"/>
    </xf>
    <xf numFmtId="0" fontId="9" fillId="3" borderId="0" xfId="0" applyFont="1" applyFill="1"/>
    <xf numFmtId="0" fontId="24" fillId="3" borderId="0" xfId="0" applyFont="1" applyFill="1"/>
    <xf numFmtId="181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24" fillId="2" borderId="1" xfId="0" applyNumberFormat="1" applyFont="1" applyFill="1" applyBorder="1" applyAlignment="1">
      <alignment horizontal="right" vertical="center"/>
    </xf>
    <xf numFmtId="2" fontId="15" fillId="3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2" fontId="30" fillId="3" borderId="1" xfId="0" applyNumberFormat="1" applyFont="1" applyFill="1" applyBorder="1" applyAlignment="1">
      <alignment horizontal="center"/>
    </xf>
    <xf numFmtId="0" fontId="24" fillId="0" borderId="4" xfId="0" applyNumberFormat="1" applyFont="1" applyFill="1" applyBorder="1" applyAlignment="1">
      <alignment horizontal="right" vertical="center"/>
    </xf>
    <xf numFmtId="49" fontId="23" fillId="3" borderId="1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181" fontId="5" fillId="0" borderId="1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NumberFormat="1" applyFont="1"/>
    <xf numFmtId="2" fontId="24" fillId="0" borderId="1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81" fontId="31" fillId="3" borderId="1" xfId="0" applyNumberFormat="1" applyFont="1" applyFill="1" applyBorder="1" applyAlignment="1">
      <alignment horizontal="right"/>
    </xf>
    <xf numFmtId="181" fontId="23" fillId="0" borderId="1" xfId="0" applyNumberFormat="1" applyFont="1" applyFill="1" applyBorder="1" applyAlignment="1">
      <alignment horizontal="center" vertical="center"/>
    </xf>
    <xf numFmtId="2" fontId="23" fillId="0" borderId="1" xfId="1" applyNumberFormat="1" applyFont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1" fontId="33" fillId="6" borderId="1" xfId="0" applyNumberFormat="1" applyFont="1" applyFill="1" applyBorder="1" applyAlignment="1">
      <alignment horizontal="center" vertical="center"/>
    </xf>
    <xf numFmtId="0" fontId="33" fillId="6" borderId="1" xfId="0" applyNumberFormat="1" applyFont="1" applyFill="1" applyBorder="1" applyAlignment="1">
      <alignment horizontal="center" vertical="center"/>
    </xf>
    <xf numFmtId="2" fontId="33" fillId="0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right" vertical="center" wrapText="1"/>
    </xf>
    <xf numFmtId="1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81" fontId="24" fillId="0" borderId="1" xfId="0" applyNumberFormat="1" applyFont="1" applyFill="1" applyBorder="1" applyAlignment="1">
      <alignment horizontal="center" vertical="center"/>
    </xf>
    <xf numFmtId="1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center" vertical="center"/>
    </xf>
    <xf numFmtId="181" fontId="24" fillId="3" borderId="1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/>
    </xf>
    <xf numFmtId="2" fontId="24" fillId="0" borderId="5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24" fillId="7" borderId="0" xfId="0" applyFont="1" applyFill="1" applyBorder="1"/>
    <xf numFmtId="1" fontId="23" fillId="3" borderId="4" xfId="0" applyNumberFormat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right" vertical="center" wrapText="1"/>
    </xf>
    <xf numFmtId="0" fontId="33" fillId="3" borderId="1" xfId="0" applyFont="1" applyFill="1" applyBorder="1" applyAlignment="1">
      <alignment horizontal="center" vertical="center" wrapText="1"/>
    </xf>
    <xf numFmtId="181" fontId="6" fillId="3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2" fontId="6" fillId="0" borderId="5" xfId="1" applyNumberFormat="1" applyFont="1" applyFill="1" applyBorder="1" applyAlignment="1">
      <alignment horizontal="center" vertical="center"/>
    </xf>
    <xf numFmtId="181" fontId="24" fillId="3" borderId="2" xfId="0" applyNumberFormat="1" applyFont="1" applyFill="1" applyBorder="1" applyAlignment="1">
      <alignment horizontal="right"/>
    </xf>
    <xf numFmtId="0" fontId="24" fillId="3" borderId="0" xfId="0" applyFont="1" applyFill="1" applyBorder="1"/>
    <xf numFmtId="0" fontId="6" fillId="3" borderId="0" xfId="0" applyFont="1" applyFill="1"/>
    <xf numFmtId="0" fontId="29" fillId="3" borderId="0" xfId="0" applyFont="1" applyFill="1"/>
    <xf numFmtId="0" fontId="24" fillId="3" borderId="0" xfId="0" applyFont="1" applyFill="1" applyAlignment="1">
      <alignment vertical="center"/>
    </xf>
    <xf numFmtId="49" fontId="23" fillId="0" borderId="3" xfId="1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vertical="center"/>
    </xf>
    <xf numFmtId="2" fontId="5" fillId="2" borderId="2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/>
    </xf>
    <xf numFmtId="181" fontId="31" fillId="3" borderId="2" xfId="0" applyNumberFormat="1" applyFont="1" applyFill="1" applyBorder="1" applyAlignment="1">
      <alignment horizontal="right" vertical="center"/>
    </xf>
    <xf numFmtId="1" fontId="31" fillId="3" borderId="1" xfId="0" applyNumberFormat="1" applyFont="1" applyFill="1" applyBorder="1" applyAlignment="1">
      <alignment horizontal="center"/>
    </xf>
    <xf numFmtId="1" fontId="31" fillId="3" borderId="4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81" fontId="23" fillId="3" borderId="1" xfId="0" applyNumberFormat="1" applyFont="1" applyFill="1" applyBorder="1" applyAlignment="1">
      <alignment horizontal="right"/>
    </xf>
    <xf numFmtId="181" fontId="23" fillId="5" borderId="1" xfId="0" applyNumberFormat="1" applyFont="1" applyFill="1" applyBorder="1" applyAlignment="1">
      <alignment horizontal="left"/>
    </xf>
    <xf numFmtId="2" fontId="24" fillId="5" borderId="1" xfId="0" applyNumberFormat="1" applyFont="1" applyFill="1" applyBorder="1" applyAlignment="1">
      <alignment horizontal="center"/>
    </xf>
    <xf numFmtId="1" fontId="23" fillId="5" borderId="1" xfId="0" applyNumberFormat="1" applyFont="1" applyFill="1" applyBorder="1" applyAlignment="1">
      <alignment horizontal="center"/>
    </xf>
    <xf numFmtId="2" fontId="23" fillId="5" borderId="1" xfId="0" applyNumberFormat="1" applyFont="1" applyFill="1" applyBorder="1" applyAlignment="1">
      <alignment horizontal="center"/>
    </xf>
    <xf numFmtId="181" fontId="6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49" fontId="23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2" fontId="6" fillId="5" borderId="1" xfId="0" applyNumberFormat="1" applyFont="1" applyFill="1" applyBorder="1" applyAlignment="1">
      <alignment vertical="center"/>
    </xf>
    <xf numFmtId="2" fontId="15" fillId="4" borderId="1" xfId="0" applyNumberFormat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left" vertical="center"/>
    </xf>
    <xf numFmtId="2" fontId="6" fillId="5" borderId="1" xfId="1" applyNumberFormat="1" applyFont="1" applyFill="1" applyBorder="1" applyAlignment="1">
      <alignment horizontal="center"/>
    </xf>
    <xf numFmtId="1" fontId="23" fillId="5" borderId="1" xfId="0" applyNumberFormat="1" applyFont="1" applyFill="1" applyBorder="1" applyAlignment="1">
      <alignment horizontal="center" vertical="center"/>
    </xf>
    <xf numFmtId="2" fontId="23" fillId="5" borderId="1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23" fillId="5" borderId="1" xfId="0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/>
    </xf>
    <xf numFmtId="2" fontId="6" fillId="5" borderId="1" xfId="0" applyNumberFormat="1" applyFont="1" applyFill="1" applyBorder="1" applyAlignment="1">
      <alignment horizontal="center" wrapText="1"/>
    </xf>
    <xf numFmtId="49" fontId="23" fillId="5" borderId="3" xfId="0" applyNumberFormat="1" applyFont="1" applyFill="1" applyBorder="1" applyAlignment="1">
      <alignment horizontal="center" vertical="center"/>
    </xf>
    <xf numFmtId="2" fontId="17" fillId="5" borderId="1" xfId="0" applyNumberFormat="1" applyFont="1" applyFill="1" applyBorder="1" applyAlignment="1">
      <alignment horizontal="center" vertical="center"/>
    </xf>
    <xf numFmtId="2" fontId="17" fillId="4" borderId="1" xfId="0" applyNumberFormat="1" applyFont="1" applyFill="1" applyBorder="1" applyAlignment="1">
      <alignment horizontal="center" vertical="center"/>
    </xf>
    <xf numFmtId="2" fontId="5" fillId="5" borderId="4" xfId="1" applyNumberFormat="1" applyFont="1" applyFill="1" applyBorder="1" applyAlignment="1">
      <alignment horizontal="left" vertical="center"/>
    </xf>
    <xf numFmtId="2" fontId="5" fillId="5" borderId="1" xfId="1" applyNumberFormat="1" applyFont="1" applyFill="1" applyBorder="1" applyAlignment="1">
      <alignment horizontal="center" vertical="center"/>
    </xf>
    <xf numFmtId="1" fontId="5" fillId="5" borderId="1" xfId="1" applyNumberFormat="1" applyFont="1" applyFill="1" applyBorder="1" applyAlignment="1">
      <alignment horizontal="center" vertical="center"/>
    </xf>
    <xf numFmtId="1" fontId="15" fillId="5" borderId="1" xfId="1" applyNumberFormat="1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23" fillId="5" borderId="1" xfId="0" applyNumberFormat="1" applyFont="1" applyFill="1" applyBorder="1" applyAlignment="1">
      <alignment horizontal="left" wrapText="1"/>
    </xf>
    <xf numFmtId="181" fontId="24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2" fontId="24" fillId="0" borderId="5" xfId="0" applyNumberFormat="1" applyFont="1" applyFill="1" applyBorder="1" applyAlignment="1">
      <alignment horizontal="center" vertical="center"/>
    </xf>
    <xf numFmtId="49" fontId="23" fillId="5" borderId="1" xfId="1" applyNumberFormat="1" applyFont="1" applyFill="1" applyBorder="1" applyAlignment="1">
      <alignment horizontal="center" vertical="center"/>
    </xf>
    <xf numFmtId="2" fontId="24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vertical="center"/>
    </xf>
    <xf numFmtId="1" fontId="15" fillId="4" borderId="1" xfId="0" applyNumberFormat="1" applyFont="1" applyFill="1" applyBorder="1" applyAlignment="1">
      <alignment horizontal="center" vertical="center" wrapText="1"/>
    </xf>
    <xf numFmtId="2" fontId="24" fillId="5" borderId="1" xfId="1" applyNumberFormat="1" applyFont="1" applyFill="1" applyBorder="1" applyAlignment="1">
      <alignment horizontal="center" vertical="center"/>
    </xf>
    <xf numFmtId="1" fontId="23" fillId="5" borderId="1" xfId="1" applyNumberFormat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center" vertical="center"/>
    </xf>
    <xf numFmtId="1" fontId="23" fillId="5" borderId="4" xfId="1" applyNumberFormat="1" applyFont="1" applyFill="1" applyBorder="1" applyAlignment="1">
      <alignment horizontal="center" vertical="center" wrapText="1"/>
    </xf>
    <xf numFmtId="181" fontId="23" fillId="5" borderId="2" xfId="0" applyNumberFormat="1" applyFont="1" applyFill="1" applyBorder="1" applyAlignment="1">
      <alignment horizontal="left" vertical="center"/>
    </xf>
    <xf numFmtId="2" fontId="6" fillId="0" borderId="3" xfId="1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6" fillId="3" borderId="5" xfId="1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24" fillId="3" borderId="5" xfId="0" applyNumberFormat="1" applyFont="1" applyFill="1" applyBorder="1" applyAlignment="1">
      <alignment horizontal="center" vertical="center"/>
    </xf>
    <xf numFmtId="2" fontId="31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horizontal="left" vertical="center"/>
    </xf>
    <xf numFmtId="2" fontId="14" fillId="0" borderId="5" xfId="1" applyNumberFormat="1" applyFont="1" applyFill="1" applyBorder="1" applyAlignment="1">
      <alignment horizontal="right" vertical="center"/>
    </xf>
    <xf numFmtId="2" fontId="6" fillId="5" borderId="1" xfId="1" applyNumberFormat="1" applyFont="1" applyFill="1" applyBorder="1" applyAlignment="1">
      <alignment horizontal="center" vertical="center"/>
    </xf>
    <xf numFmtId="2" fontId="28" fillId="5" borderId="1" xfId="0" applyNumberFormat="1" applyFont="1" applyFill="1" applyBorder="1" applyAlignment="1">
      <alignment horizontal="center" vertical="center"/>
    </xf>
    <xf numFmtId="1" fontId="5" fillId="5" borderId="4" xfId="1" applyNumberFormat="1" applyFont="1" applyFill="1" applyBorder="1" applyAlignment="1">
      <alignment horizontal="center" vertical="center" wrapText="1"/>
    </xf>
    <xf numFmtId="2" fontId="23" fillId="5" borderId="2" xfId="0" applyNumberFormat="1" applyFont="1" applyFill="1" applyBorder="1" applyAlignment="1">
      <alignment vertical="center"/>
    </xf>
    <xf numFmtId="2" fontId="23" fillId="5" borderId="11" xfId="0" applyNumberFormat="1" applyFont="1" applyFill="1" applyBorder="1" applyAlignment="1">
      <alignment vertical="center"/>
    </xf>
    <xf numFmtId="1" fontId="23" fillId="5" borderId="1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2" fontId="7" fillId="0" borderId="3" xfId="1" applyNumberFormat="1" applyFont="1" applyFill="1" applyBorder="1" applyAlignment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23" fillId="5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wrapText="1"/>
    </xf>
    <xf numFmtId="2" fontId="5" fillId="5" borderId="2" xfId="1" applyNumberFormat="1" applyFont="1" applyFill="1" applyBorder="1" applyAlignment="1">
      <alignment horizontal="center" vertical="center" wrapText="1"/>
    </xf>
    <xf numFmtId="181" fontId="5" fillId="3" borderId="2" xfId="0" applyNumberFormat="1" applyFont="1" applyFill="1" applyBorder="1" applyAlignment="1">
      <alignment horizontal="center" vertical="center"/>
    </xf>
    <xf numFmtId="181" fontId="6" fillId="0" borderId="2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181" fontId="5" fillId="5" borderId="2" xfId="0" applyNumberFormat="1" applyFont="1" applyFill="1" applyBorder="1" applyAlignment="1">
      <alignment horizontal="center" vertical="center" wrapText="1"/>
    </xf>
    <xf numFmtId="2" fontId="31" fillId="0" borderId="1" xfId="0" applyNumberFormat="1" applyFont="1" applyFill="1" applyBorder="1" applyAlignment="1">
      <alignment horizontal="center" vertical="center"/>
    </xf>
    <xf numFmtId="181" fontId="31" fillId="3" borderId="1" xfId="0" applyNumberFormat="1" applyFont="1" applyFill="1" applyBorder="1" applyAlignment="1">
      <alignment horizontal="right" vertical="center"/>
    </xf>
    <xf numFmtId="2" fontId="31" fillId="3" borderId="5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left"/>
    </xf>
    <xf numFmtId="1" fontId="5" fillId="5" borderId="1" xfId="0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181" fontId="24" fillId="3" borderId="2" xfId="0" applyNumberFormat="1" applyFont="1" applyFill="1" applyBorder="1" applyAlignment="1">
      <alignment horizontal="right" vertical="top" wrapText="1"/>
    </xf>
    <xf numFmtId="2" fontId="31" fillId="3" borderId="1" xfId="0" applyNumberFormat="1" applyFont="1" applyFill="1" applyBorder="1" applyAlignment="1">
      <alignment horizontal="right"/>
    </xf>
    <xf numFmtId="2" fontId="14" fillId="5" borderId="1" xfId="1" applyNumberFormat="1" applyFont="1" applyFill="1" applyBorder="1" applyAlignment="1">
      <alignment horizontal="right" vertical="center"/>
    </xf>
    <xf numFmtId="2" fontId="24" fillId="5" borderId="5" xfId="0" applyNumberFormat="1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center" vertical="center"/>
    </xf>
    <xf numFmtId="181" fontId="23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 wrapText="1"/>
    </xf>
    <xf numFmtId="181" fontId="5" fillId="0" borderId="2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right" vertical="center"/>
    </xf>
    <xf numFmtId="2" fontId="7" fillId="0" borderId="4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1" fontId="7" fillId="0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right" vertical="center" wrapText="1"/>
    </xf>
    <xf numFmtId="2" fontId="33" fillId="0" borderId="1" xfId="0" applyNumberFormat="1" applyFont="1" applyBorder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2" fontId="5" fillId="5" borderId="1" xfId="0" applyNumberFormat="1" applyFont="1" applyFill="1" applyBorder="1" applyAlignment="1">
      <alignment vertical="center" wrapText="1"/>
    </xf>
    <xf numFmtId="2" fontId="24" fillId="3" borderId="1" xfId="0" applyNumberFormat="1" applyFont="1" applyFill="1" applyBorder="1" applyAlignment="1">
      <alignment horizontal="center" vertical="center" wrapText="1"/>
    </xf>
    <xf numFmtId="181" fontId="31" fillId="3" borderId="2" xfId="0" applyNumberFormat="1" applyFont="1" applyFill="1" applyBorder="1" applyAlignment="1">
      <alignment horizontal="right" vertical="top" wrapText="1"/>
    </xf>
    <xf numFmtId="1" fontId="31" fillId="3" borderId="1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right" vertical="center"/>
    </xf>
    <xf numFmtId="0" fontId="31" fillId="3" borderId="2" xfId="0" applyFont="1" applyFill="1" applyBorder="1" applyAlignment="1">
      <alignment horizontal="right" vertical="center"/>
    </xf>
    <xf numFmtId="2" fontId="6" fillId="0" borderId="2" xfId="0" applyNumberFormat="1" applyFont="1" applyFill="1" applyBorder="1" applyAlignment="1">
      <alignment horizontal="right" vertical="center"/>
    </xf>
    <xf numFmtId="0" fontId="23" fillId="5" borderId="2" xfId="0" applyFont="1" applyFill="1" applyBorder="1" applyAlignment="1">
      <alignment horizontal="left" vertical="center"/>
    </xf>
    <xf numFmtId="2" fontId="6" fillId="4" borderId="1" xfId="0" applyNumberFormat="1" applyFont="1" applyFill="1" applyBorder="1" applyAlignment="1">
      <alignment vertical="center"/>
    </xf>
    <xf numFmtId="0" fontId="23" fillId="5" borderId="4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49" fontId="23" fillId="0" borderId="11" xfId="1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vertical="center"/>
    </xf>
    <xf numFmtId="2" fontId="6" fillId="3" borderId="4" xfId="0" applyNumberFormat="1" applyFont="1" applyFill="1" applyBorder="1" applyAlignment="1">
      <alignment vertical="center"/>
    </xf>
    <xf numFmtId="2" fontId="7" fillId="3" borderId="1" xfId="0" applyNumberFormat="1" applyFont="1" applyFill="1" applyBorder="1" applyAlignment="1">
      <alignment horizontal="right" vertical="center"/>
    </xf>
    <xf numFmtId="1" fontId="31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/>
    <xf numFmtId="2" fontId="6" fillId="3" borderId="4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23" fillId="5" borderId="1" xfId="0" applyNumberFormat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vertical="center" wrapText="1"/>
    </xf>
    <xf numFmtId="2" fontId="5" fillId="5" borderId="11" xfId="1" applyNumberFormat="1" applyFont="1" applyFill="1" applyBorder="1" applyAlignment="1">
      <alignment vertical="center" wrapText="1"/>
    </xf>
    <xf numFmtId="2" fontId="5" fillId="5" borderId="5" xfId="1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right" vertical="center"/>
    </xf>
    <xf numFmtId="181" fontId="30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center" vertical="center" wrapText="1"/>
    </xf>
    <xf numFmtId="181" fontId="6" fillId="3" borderId="4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right" vertical="center" wrapText="1"/>
    </xf>
    <xf numFmtId="2" fontId="7" fillId="0" borderId="1" xfId="1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6" fillId="3" borderId="2" xfId="0" applyNumberFormat="1" applyFont="1" applyFill="1" applyBorder="1" applyAlignment="1">
      <alignment horizontal="right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left" vertical="center"/>
    </xf>
    <xf numFmtId="2" fontId="28" fillId="8" borderId="1" xfId="0" applyNumberFormat="1" applyFont="1" applyFill="1" applyBorder="1" applyAlignment="1">
      <alignment horizontal="center" vertical="center"/>
    </xf>
    <xf numFmtId="2" fontId="6" fillId="8" borderId="11" xfId="1" applyNumberFormat="1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left" vertical="center"/>
    </xf>
    <xf numFmtId="2" fontId="28" fillId="9" borderId="1" xfId="0" applyNumberFormat="1" applyFont="1" applyFill="1" applyBorder="1" applyAlignment="1">
      <alignment horizontal="center" vertical="center"/>
    </xf>
    <xf numFmtId="2" fontId="6" fillId="9" borderId="11" xfId="1" applyNumberFormat="1" applyFont="1" applyFill="1" applyBorder="1" applyAlignment="1">
      <alignment horizontal="center" vertical="center"/>
    </xf>
    <xf numFmtId="181" fontId="31" fillId="2" borderId="2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right" vertical="center"/>
    </xf>
    <xf numFmtId="0" fontId="31" fillId="3" borderId="1" xfId="0" applyFont="1" applyFill="1" applyBorder="1" applyAlignment="1">
      <alignment horizontal="right" vertical="center" wrapText="1"/>
    </xf>
    <xf numFmtId="2" fontId="31" fillId="0" borderId="1" xfId="0" applyNumberFormat="1" applyFont="1" applyBorder="1" applyAlignment="1">
      <alignment horizontal="center"/>
    </xf>
    <xf numFmtId="181" fontId="5" fillId="5" borderId="1" xfId="1" applyNumberFormat="1" applyFont="1" applyFill="1" applyBorder="1" applyAlignment="1">
      <alignment horizontal="center" vertical="center"/>
    </xf>
    <xf numFmtId="181" fontId="5" fillId="4" borderId="1" xfId="1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wrapText="1"/>
    </xf>
    <xf numFmtId="49" fontId="24" fillId="3" borderId="1" xfId="0" applyNumberFormat="1" applyFont="1" applyFill="1" applyBorder="1" applyAlignment="1">
      <alignment horizontal="center" vertical="center"/>
    </xf>
    <xf numFmtId="2" fontId="6" fillId="3" borderId="1" xfId="4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/>
    </xf>
    <xf numFmtId="2" fontId="5" fillId="5" borderId="2" xfId="0" applyNumberFormat="1" applyFont="1" applyFill="1" applyBorder="1" applyAlignment="1">
      <alignment horizontal="left" vertical="center"/>
    </xf>
    <xf numFmtId="2" fontId="5" fillId="5" borderId="11" xfId="0" applyNumberFormat="1" applyFont="1" applyFill="1" applyBorder="1" applyAlignment="1">
      <alignment horizontal="left" vertical="center"/>
    </xf>
    <xf numFmtId="2" fontId="5" fillId="5" borderId="5" xfId="0" applyNumberFormat="1" applyFont="1" applyFill="1" applyBorder="1" applyAlignment="1">
      <alignment horizontal="left" vertical="center"/>
    </xf>
    <xf numFmtId="2" fontId="6" fillId="3" borderId="1" xfId="1" applyNumberFormat="1" applyFont="1" applyFill="1" applyBorder="1" applyAlignment="1">
      <alignment horizontal="right" vertical="center"/>
    </xf>
    <xf numFmtId="2" fontId="5" fillId="0" borderId="3" xfId="1" applyNumberFormat="1" applyFont="1" applyFill="1" applyBorder="1" applyAlignment="1">
      <alignment horizontal="center" vertical="center"/>
    </xf>
    <xf numFmtId="2" fontId="5" fillId="0" borderId="4" xfId="1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2" fontId="15" fillId="5" borderId="1" xfId="1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left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1" fontId="33" fillId="3" borderId="1" xfId="0" applyNumberFormat="1" applyFont="1" applyFill="1" applyBorder="1" applyAlignment="1">
      <alignment horizontal="center" vertical="center" wrapText="1"/>
    </xf>
    <xf numFmtId="2" fontId="33" fillId="3" borderId="1" xfId="0" applyNumberFormat="1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1" fontId="33" fillId="6" borderId="1" xfId="0" applyNumberFormat="1" applyFont="1" applyFill="1" applyBorder="1" applyAlignment="1">
      <alignment horizontal="center" vertical="center" wrapText="1"/>
    </xf>
    <xf numFmtId="2" fontId="33" fillId="6" borderId="1" xfId="0" applyNumberFormat="1" applyFont="1" applyFill="1" applyBorder="1" applyAlignment="1">
      <alignment horizontal="center" vertical="center" wrapText="1"/>
    </xf>
    <xf numFmtId="49" fontId="33" fillId="6" borderId="1" xfId="0" applyNumberFormat="1" applyFont="1" applyFill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horizontal="left" vertical="center" wrapText="1"/>
    </xf>
    <xf numFmtId="2" fontId="5" fillId="10" borderId="1" xfId="0" applyNumberFormat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vertical="center"/>
    </xf>
    <xf numFmtId="0" fontId="31" fillId="3" borderId="1" xfId="0" applyFont="1" applyFill="1" applyBorder="1" applyAlignment="1">
      <alignment horizontal="right"/>
    </xf>
    <xf numFmtId="2" fontId="31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2" fontId="23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right" vertical="center" wrapText="1"/>
    </xf>
    <xf numFmtId="2" fontId="6" fillId="0" borderId="1" xfId="4" applyNumberFormat="1" applyFont="1" applyFill="1" applyBorder="1" applyAlignment="1">
      <alignment horizontal="center" vertical="center"/>
    </xf>
    <xf numFmtId="1" fontId="23" fillId="10" borderId="1" xfId="1" applyNumberFormat="1" applyFont="1" applyFill="1" applyBorder="1" applyAlignment="1">
      <alignment horizontal="center" vertical="center"/>
    </xf>
    <xf numFmtId="181" fontId="23" fillId="3" borderId="1" xfId="0" applyNumberFormat="1" applyFont="1" applyFill="1" applyBorder="1" applyAlignment="1">
      <alignment horizontal="center" vertical="center"/>
    </xf>
    <xf numFmtId="2" fontId="34" fillId="0" borderId="1" xfId="1" applyNumberFormat="1" applyFont="1" applyFill="1" applyBorder="1" applyAlignment="1">
      <alignment horizontal="center" vertical="center"/>
    </xf>
    <xf numFmtId="2" fontId="21" fillId="2" borderId="1" xfId="1" applyNumberFormat="1" applyFont="1" applyFill="1" applyBorder="1" applyAlignment="1">
      <alignment horizontal="center" vertical="center"/>
    </xf>
    <xf numFmtId="2" fontId="21" fillId="0" borderId="1" xfId="1" applyNumberFormat="1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right"/>
    </xf>
    <xf numFmtId="2" fontId="24" fillId="0" borderId="1" xfId="0" applyNumberFormat="1" applyFont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2" fontId="34" fillId="3" borderId="2" xfId="0" applyNumberFormat="1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right"/>
    </xf>
    <xf numFmtId="0" fontId="23" fillId="5" borderId="2" xfId="0" applyFont="1" applyFill="1" applyBorder="1" applyAlignment="1">
      <alignment horizontal="left"/>
    </xf>
    <xf numFmtId="0" fontId="23" fillId="5" borderId="5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2" fontId="23" fillId="0" borderId="4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2" fontId="7" fillId="3" borderId="1" xfId="1" applyNumberFormat="1" applyFont="1" applyFill="1" applyBorder="1" applyAlignment="1">
      <alignment horizontal="right" vertical="center"/>
    </xf>
    <xf numFmtId="2" fontId="7" fillId="3" borderId="1" xfId="1" applyNumberFormat="1" applyFont="1" applyFill="1" applyBorder="1" applyAlignment="1">
      <alignment horizontal="center" vertical="center"/>
    </xf>
    <xf numFmtId="2" fontId="15" fillId="10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2" fontId="5" fillId="5" borderId="2" xfId="0" applyNumberFormat="1" applyFont="1" applyFill="1" applyBorder="1" applyAlignment="1">
      <alignment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right" vertical="center" wrapText="1"/>
    </xf>
    <xf numFmtId="2" fontId="24" fillId="2" borderId="1" xfId="0" applyNumberFormat="1" applyFont="1" applyFill="1" applyBorder="1" applyAlignment="1">
      <alignment horizontal="center" vertical="center"/>
    </xf>
    <xf numFmtId="2" fontId="5" fillId="5" borderId="1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vertical="center" wrapText="1"/>
    </xf>
    <xf numFmtId="2" fontId="5" fillId="5" borderId="11" xfId="0" applyNumberFormat="1" applyFont="1" applyFill="1" applyBorder="1" applyAlignment="1">
      <alignment vertical="center" wrapText="1"/>
    </xf>
    <xf numFmtId="2" fontId="5" fillId="5" borderId="5" xfId="0" applyNumberFormat="1" applyFont="1" applyFill="1" applyBorder="1" applyAlignment="1">
      <alignment vertical="center" wrapText="1"/>
    </xf>
    <xf numFmtId="2" fontId="6" fillId="3" borderId="11" xfId="1" applyNumberFormat="1" applyFont="1" applyFill="1" applyBorder="1" applyAlignment="1">
      <alignment horizontal="center" vertical="center"/>
    </xf>
    <xf numFmtId="2" fontId="15" fillId="3" borderId="11" xfId="0" applyNumberFormat="1" applyFont="1" applyFill="1" applyBorder="1" applyAlignment="1">
      <alignment horizontal="center" vertical="center" wrapText="1"/>
    </xf>
    <xf numFmtId="2" fontId="15" fillId="5" borderId="1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/>
    </xf>
    <xf numFmtId="181" fontId="24" fillId="2" borderId="1" xfId="1" applyNumberFormat="1" applyFont="1" applyFill="1" applyBorder="1" applyAlignment="1">
      <alignment horizontal="right" vertical="center"/>
    </xf>
    <xf numFmtId="181" fontId="23" fillId="0" borderId="1" xfId="1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1" fontId="23" fillId="3" borderId="1" xfId="1" applyNumberFormat="1" applyFont="1" applyFill="1" applyBorder="1" applyAlignment="1">
      <alignment horizontal="center" vertical="center"/>
    </xf>
    <xf numFmtId="181" fontId="24" fillId="2" borderId="1" xfId="1" applyNumberFormat="1" applyFont="1" applyFill="1" applyBorder="1" applyAlignment="1">
      <alignment horizontal="right" vertical="center" wrapText="1"/>
    </xf>
    <xf numFmtId="2" fontId="6" fillId="0" borderId="13" xfId="1" applyNumberFormat="1" applyFont="1" applyFill="1" applyBorder="1" applyAlignment="1">
      <alignment horizontal="right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181" fontId="23" fillId="5" borderId="2" xfId="1" applyNumberFormat="1" applyFont="1" applyFill="1" applyBorder="1" applyAlignment="1">
      <alignment vertical="center" wrapText="1"/>
    </xf>
    <xf numFmtId="181" fontId="23" fillId="5" borderId="11" xfId="1" applyNumberFormat="1" applyFont="1" applyFill="1" applyBorder="1" applyAlignment="1">
      <alignment vertical="center" wrapText="1"/>
    </xf>
    <xf numFmtId="181" fontId="23" fillId="5" borderId="5" xfId="1" applyNumberFormat="1" applyFont="1" applyFill="1" applyBorder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2" fontId="24" fillId="2" borderId="1" xfId="1" applyNumberFormat="1" applyFont="1" applyFill="1" applyBorder="1" applyAlignment="1">
      <alignment horizontal="right" vertical="center" wrapText="1"/>
    </xf>
    <xf numFmtId="2" fontId="24" fillId="0" borderId="1" xfId="1" applyNumberFormat="1" applyFont="1" applyFill="1" applyBorder="1" applyAlignment="1">
      <alignment horizontal="right" vertical="center"/>
    </xf>
    <xf numFmtId="2" fontId="24" fillId="0" borderId="1" xfId="1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2" fontId="6" fillId="0" borderId="4" xfId="0" applyNumberFormat="1" applyFont="1" applyBorder="1"/>
    <xf numFmtId="2" fontId="23" fillId="5" borderId="1" xfId="0" applyNumberFormat="1" applyFont="1" applyFill="1" applyBorder="1" applyAlignment="1">
      <alignment wrapText="1"/>
    </xf>
    <xf numFmtId="2" fontId="6" fillId="0" borderId="1" xfId="1" applyNumberFormat="1" applyFont="1" applyFill="1" applyBorder="1" applyAlignment="1" applyProtection="1">
      <alignment horizontal="right" vertical="center"/>
    </xf>
    <xf numFmtId="2" fontId="6" fillId="0" borderId="1" xfId="1" applyNumberFormat="1" applyFont="1" applyFill="1" applyBorder="1" applyAlignment="1" applyProtection="1">
      <alignment horizontal="center" vertical="center"/>
    </xf>
    <xf numFmtId="49" fontId="24" fillId="0" borderId="1" xfId="1" applyNumberFormat="1" applyFont="1" applyBorder="1" applyAlignment="1" applyProtection="1">
      <alignment horizontal="center" vertical="center"/>
    </xf>
    <xf numFmtId="2" fontId="6" fillId="0" borderId="1" xfId="1" applyNumberFormat="1" applyFont="1" applyBorder="1" applyAlignment="1" applyProtection="1">
      <alignment horizontal="center" vertical="center"/>
    </xf>
    <xf numFmtId="2" fontId="5" fillId="3" borderId="1" xfId="1" applyNumberFormat="1" applyFont="1" applyFill="1" applyBorder="1" applyAlignment="1" applyProtection="1">
      <alignment horizontal="center" vertical="center"/>
    </xf>
    <xf numFmtId="2" fontId="7" fillId="0" borderId="1" xfId="1" applyNumberFormat="1" applyFont="1" applyFill="1" applyBorder="1" applyAlignment="1" applyProtection="1">
      <alignment horizontal="right" vertical="center"/>
    </xf>
    <xf numFmtId="2" fontId="7" fillId="0" borderId="1" xfId="1" applyNumberFormat="1" applyFont="1" applyFill="1" applyBorder="1" applyAlignment="1" applyProtection="1">
      <alignment horizontal="center" vertical="center"/>
    </xf>
    <xf numFmtId="2" fontId="24" fillId="0" borderId="1" xfId="0" applyNumberFormat="1" applyFont="1" applyFill="1" applyBorder="1" applyAlignment="1" applyProtection="1">
      <alignment horizontal="right" vertical="center"/>
    </xf>
    <xf numFmtId="2" fontId="24" fillId="0" borderId="1" xfId="0" applyNumberFormat="1" applyFont="1" applyFill="1" applyBorder="1" applyAlignment="1" applyProtection="1">
      <alignment horizontal="center" vertical="center"/>
    </xf>
    <xf numFmtId="49" fontId="24" fillId="0" borderId="1" xfId="1" applyNumberFormat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181" fontId="24" fillId="2" borderId="1" xfId="1" applyNumberFormat="1" applyFont="1" applyFill="1" applyBorder="1" applyAlignment="1" applyProtection="1">
      <alignment horizontal="right" vertical="center"/>
    </xf>
    <xf numFmtId="2" fontId="24" fillId="2" borderId="1" xfId="1" applyNumberFormat="1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right" vertical="center"/>
    </xf>
    <xf numFmtId="2" fontId="24" fillId="2" borderId="3" xfId="1" applyNumberFormat="1" applyFont="1" applyFill="1" applyBorder="1" applyAlignment="1" applyProtection="1">
      <alignment horizontal="center" vertical="center"/>
    </xf>
    <xf numFmtId="49" fontId="24" fillId="0" borderId="3" xfId="1" applyNumberFormat="1" applyFont="1" applyFill="1" applyBorder="1" applyAlignment="1" applyProtection="1">
      <alignment horizontal="center" vertical="center"/>
    </xf>
    <xf numFmtId="2" fontId="6" fillId="0" borderId="3" xfId="1" applyNumberFormat="1" applyFont="1" applyFill="1" applyBorder="1" applyAlignment="1" applyProtection="1">
      <alignment horizontal="center" vertical="center"/>
    </xf>
    <xf numFmtId="2" fontId="5" fillId="0" borderId="3" xfId="1" applyNumberFormat="1" applyFont="1" applyFill="1" applyBorder="1" applyAlignment="1" applyProtection="1">
      <alignment horizontal="center" vertical="center"/>
    </xf>
    <xf numFmtId="2" fontId="5" fillId="3" borderId="3" xfId="1" applyNumberFormat="1" applyFont="1" applyFill="1" applyBorder="1" applyAlignment="1" applyProtection="1">
      <alignment horizontal="center" vertical="center"/>
    </xf>
    <xf numFmtId="181" fontId="23" fillId="5" borderId="2" xfId="1" applyNumberFormat="1" applyFont="1" applyFill="1" applyBorder="1" applyAlignment="1" applyProtection="1">
      <alignment vertical="center" wrapText="1"/>
    </xf>
    <xf numFmtId="181" fontId="23" fillId="5" borderId="11" xfId="1" applyNumberFormat="1" applyFont="1" applyFill="1" applyBorder="1" applyAlignment="1" applyProtection="1">
      <alignment vertical="center" wrapText="1"/>
    </xf>
    <xf numFmtId="181" fontId="23" fillId="5" borderId="5" xfId="1" applyNumberFormat="1" applyFont="1" applyFill="1" applyBorder="1" applyAlignment="1" applyProtection="1">
      <alignment vertical="center" wrapText="1"/>
    </xf>
    <xf numFmtId="49" fontId="23" fillId="5" borderId="1" xfId="1" applyNumberFormat="1" applyFont="1" applyFill="1" applyBorder="1" applyAlignment="1" applyProtection="1">
      <alignment horizontal="center" vertical="center"/>
    </xf>
    <xf numFmtId="2" fontId="5" fillId="5" borderId="1" xfId="0" applyNumberFormat="1" applyFont="1" applyFill="1" applyBorder="1" applyAlignment="1" applyProtection="1">
      <alignment horizontal="center" vertical="center"/>
    </xf>
    <xf numFmtId="0" fontId="24" fillId="0" borderId="2" xfId="0" applyFont="1" applyBorder="1" applyAlignment="1">
      <alignment horizontal="right"/>
    </xf>
    <xf numFmtId="0" fontId="5" fillId="5" borderId="2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2" fontId="23" fillId="2" borderId="1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1" fontId="23" fillId="3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vertical="center"/>
    </xf>
    <xf numFmtId="0" fontId="33" fillId="0" borderId="1" xfId="0" applyFont="1" applyBorder="1" applyAlignment="1">
      <alignment horizontal="center"/>
    </xf>
    <xf numFmtId="2" fontId="35" fillId="0" borderId="1" xfId="0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2" fontId="5" fillId="3" borderId="11" xfId="0" applyNumberFormat="1" applyFont="1" applyFill="1" applyBorder="1" applyAlignment="1">
      <alignment vertical="center"/>
    </xf>
    <xf numFmtId="2" fontId="10" fillId="3" borderId="11" xfId="0" applyNumberFormat="1" applyFont="1" applyFill="1" applyBorder="1" applyAlignment="1">
      <alignment vertical="center"/>
    </xf>
    <xf numFmtId="2" fontId="24" fillId="3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vertical="center"/>
    </xf>
    <xf numFmtId="2" fontId="10" fillId="10" borderId="11" xfId="0" applyNumberFormat="1" applyFont="1" applyFill="1" applyBorder="1" applyAlignment="1">
      <alignment vertical="center"/>
    </xf>
    <xf numFmtId="2" fontId="33" fillId="0" borderId="1" xfId="0" applyNumberFormat="1" applyFont="1" applyBorder="1" applyAlignment="1">
      <alignment horizontal="center"/>
    </xf>
    <xf numFmtId="0" fontId="28" fillId="9" borderId="1" xfId="0" applyFont="1" applyFill="1" applyBorder="1" applyAlignment="1">
      <alignment horizontal="center" vertical="center"/>
    </xf>
    <xf numFmtId="2" fontId="36" fillId="3" borderId="1" xfId="1" applyNumberFormat="1" applyFont="1" applyFill="1" applyBorder="1" applyAlignment="1">
      <alignment horizontal="center" vertical="center"/>
    </xf>
    <xf numFmtId="2" fontId="36" fillId="3" borderId="1" xfId="0" applyNumberFormat="1" applyFont="1" applyFill="1" applyBorder="1" applyAlignment="1">
      <alignment horizontal="center"/>
    </xf>
    <xf numFmtId="1" fontId="28" fillId="8" borderId="1" xfId="0" applyNumberFormat="1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left" vertical="center" wrapText="1"/>
    </xf>
    <xf numFmtId="2" fontId="6" fillId="3" borderId="5" xfId="0" applyNumberFormat="1" applyFont="1" applyFill="1" applyBorder="1" applyAlignment="1">
      <alignment horizontal="center" vertical="center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2" fontId="23" fillId="0" borderId="4" xfId="1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left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24" fillId="3" borderId="3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2" fontId="23" fillId="0" borderId="4" xfId="1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left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5" fillId="9" borderId="1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 wrapText="1"/>
    </xf>
    <xf numFmtId="2" fontId="24" fillId="3" borderId="4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1" fillId="0" borderId="1" xfId="0" applyFont="1" applyBorder="1" applyAlignment="1">
      <alignment horizontal="center"/>
    </xf>
    <xf numFmtId="181" fontId="24" fillId="3" borderId="4" xfId="0" applyNumberFormat="1" applyFont="1" applyFill="1" applyBorder="1" applyAlignment="1">
      <alignment horizontal="right"/>
    </xf>
    <xf numFmtId="2" fontId="24" fillId="3" borderId="4" xfId="0" applyNumberFormat="1" applyFont="1" applyFill="1" applyBorder="1" applyAlignment="1">
      <alignment horizontal="center"/>
    </xf>
    <xf numFmtId="2" fontId="24" fillId="3" borderId="3" xfId="0" applyNumberFormat="1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vertical="center" wrapText="1"/>
    </xf>
    <xf numFmtId="2" fontId="5" fillId="0" borderId="12" xfId="1" applyNumberFormat="1" applyFont="1" applyFill="1" applyBorder="1" applyAlignment="1">
      <alignment vertical="center" wrapText="1"/>
    </xf>
    <xf numFmtId="2" fontId="5" fillId="0" borderId="4" xfId="1" applyNumberFormat="1" applyFont="1" applyFill="1" applyBorder="1" applyAlignment="1">
      <alignment vertical="center" wrapText="1"/>
    </xf>
    <xf numFmtId="2" fontId="12" fillId="3" borderId="2" xfId="0" applyNumberFormat="1" applyFont="1" applyFill="1" applyBorder="1" applyAlignment="1">
      <alignment horizontal="center" vertical="center" wrapText="1"/>
    </xf>
    <xf numFmtId="2" fontId="12" fillId="3" borderId="11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2" fontId="10" fillId="3" borderId="2" xfId="1" applyNumberFormat="1" applyFont="1" applyFill="1" applyBorder="1" applyAlignment="1">
      <alignment horizontal="center" vertical="center"/>
    </xf>
    <xf numFmtId="2" fontId="10" fillId="3" borderId="11" xfId="1" applyNumberFormat="1" applyFont="1" applyFill="1" applyBorder="1" applyAlignment="1">
      <alignment horizontal="center" vertical="center"/>
    </xf>
    <xf numFmtId="2" fontId="25" fillId="3" borderId="2" xfId="0" applyNumberFormat="1" applyFont="1" applyFill="1" applyBorder="1" applyAlignment="1">
      <alignment horizontal="center" vertical="center" wrapText="1"/>
    </xf>
    <xf numFmtId="2" fontId="25" fillId="3" borderId="11" xfId="0" applyNumberFormat="1" applyFont="1" applyFill="1" applyBorder="1" applyAlignment="1">
      <alignment horizontal="center" vertical="center" wrapText="1"/>
    </xf>
    <xf numFmtId="2" fontId="25" fillId="3" borderId="5" xfId="0" applyNumberFormat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center"/>
    </xf>
    <xf numFmtId="2" fontId="5" fillId="0" borderId="12" xfId="1" applyNumberFormat="1" applyFont="1" applyFill="1" applyBorder="1" applyAlignment="1">
      <alignment horizontal="center" vertical="center"/>
    </xf>
    <xf numFmtId="2" fontId="5" fillId="0" borderId="4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 vertical="center" wrapText="1"/>
    </xf>
    <xf numFmtId="2" fontId="5" fillId="0" borderId="12" xfId="1" applyNumberFormat="1" applyFont="1" applyFill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2" fontId="5" fillId="3" borderId="3" xfId="1" applyNumberFormat="1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0" borderId="3" xfId="1" applyNumberFormat="1" applyFont="1" applyFill="1" applyBorder="1" applyAlignment="1">
      <alignment horizontal="center" vertical="center"/>
    </xf>
    <xf numFmtId="2" fontId="6" fillId="0" borderId="4" xfId="1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23" fillId="0" borderId="3" xfId="1" applyNumberFormat="1" applyFont="1" applyFill="1" applyBorder="1" applyAlignment="1">
      <alignment horizontal="center" vertical="center" wrapText="1"/>
    </xf>
    <xf numFmtId="2" fontId="23" fillId="0" borderId="4" xfId="1" applyNumberFormat="1" applyFont="1" applyFill="1" applyBorder="1" applyAlignment="1">
      <alignment horizontal="center" vertical="center" wrapText="1"/>
    </xf>
    <xf numFmtId="2" fontId="24" fillId="2" borderId="2" xfId="0" applyNumberFormat="1" applyFont="1" applyFill="1" applyBorder="1" applyAlignment="1">
      <alignment horizontal="center" vertical="center"/>
    </xf>
    <xf numFmtId="2" fontId="24" fillId="2" borderId="11" xfId="0" applyNumberFormat="1" applyFont="1" applyFill="1" applyBorder="1" applyAlignment="1">
      <alignment horizontal="center" vertical="center"/>
    </xf>
    <xf numFmtId="181" fontId="24" fillId="3" borderId="2" xfId="0" applyNumberFormat="1" applyFont="1" applyFill="1" applyBorder="1" applyAlignment="1">
      <alignment horizontal="center"/>
    </xf>
    <xf numFmtId="181" fontId="24" fillId="3" borderId="11" xfId="0" applyNumberFormat="1" applyFont="1" applyFill="1" applyBorder="1" applyAlignment="1">
      <alignment horizontal="center"/>
    </xf>
    <xf numFmtId="181" fontId="24" fillId="3" borderId="5" xfId="0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left" vertical="center" wrapText="1"/>
    </xf>
    <xf numFmtId="2" fontId="5" fillId="5" borderId="2" xfId="1" applyNumberFormat="1" applyFont="1" applyFill="1" applyBorder="1" applyAlignment="1">
      <alignment horizontal="left" vertical="center" wrapText="1"/>
    </xf>
    <xf numFmtId="2" fontId="5" fillId="5" borderId="11" xfId="1" applyNumberFormat="1" applyFont="1" applyFill="1" applyBorder="1" applyAlignment="1">
      <alignment horizontal="left" vertical="center" wrapText="1"/>
    </xf>
    <xf numFmtId="2" fontId="5" fillId="5" borderId="5" xfId="1" applyNumberFormat="1" applyFont="1" applyFill="1" applyBorder="1" applyAlignment="1">
      <alignment horizontal="left" vertical="center" wrapText="1"/>
    </xf>
    <xf numFmtId="2" fontId="11" fillId="3" borderId="2" xfId="1" applyNumberFormat="1" applyFont="1" applyFill="1" applyBorder="1" applyAlignment="1">
      <alignment horizontal="center" vertical="center"/>
    </xf>
    <xf numFmtId="2" fontId="11" fillId="3" borderId="11" xfId="1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11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left" vertical="center" wrapText="1"/>
    </xf>
    <xf numFmtId="2" fontId="5" fillId="5" borderId="11" xfId="0" applyNumberFormat="1" applyFont="1" applyFill="1" applyBorder="1" applyAlignment="1">
      <alignment horizontal="left" vertical="center" wrapText="1"/>
    </xf>
    <xf numFmtId="2" fontId="5" fillId="5" borderId="5" xfId="0" applyNumberFormat="1" applyFont="1" applyFill="1" applyBorder="1" applyAlignment="1">
      <alignment horizontal="left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2" fontId="25" fillId="4" borderId="2" xfId="0" applyNumberFormat="1" applyFont="1" applyFill="1" applyBorder="1" applyAlignment="1">
      <alignment horizontal="center" vertical="center" wrapText="1"/>
    </xf>
    <xf numFmtId="2" fontId="25" fillId="4" borderId="11" xfId="0" applyNumberFormat="1" applyFont="1" applyFill="1" applyBorder="1" applyAlignment="1">
      <alignment horizontal="center" vertical="center" wrapText="1"/>
    </xf>
    <xf numFmtId="2" fontId="25" fillId="4" borderId="5" xfId="0" applyNumberFormat="1" applyFont="1" applyFill="1" applyBorder="1" applyAlignment="1">
      <alignment horizontal="center" vertical="center" wrapText="1"/>
    </xf>
    <xf numFmtId="181" fontId="23" fillId="5" borderId="2" xfId="1" applyNumberFormat="1" applyFont="1" applyFill="1" applyBorder="1" applyAlignment="1">
      <alignment horizontal="left" vertical="center" wrapText="1"/>
    </xf>
    <xf numFmtId="181" fontId="23" fillId="5" borderId="11" xfId="1" applyNumberFormat="1" applyFont="1" applyFill="1" applyBorder="1" applyAlignment="1">
      <alignment horizontal="left" vertical="center" wrapText="1"/>
    </xf>
    <xf numFmtId="181" fontId="23" fillId="5" borderId="5" xfId="1" applyNumberFormat="1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181" fontId="24" fillId="3" borderId="2" xfId="0" applyNumberFormat="1" applyFont="1" applyFill="1" applyBorder="1" applyAlignment="1">
      <alignment horizontal="center" vertical="center"/>
    </xf>
    <xf numFmtId="181" fontId="24" fillId="3" borderId="11" xfId="0" applyNumberFormat="1" applyFont="1" applyFill="1" applyBorder="1" applyAlignment="1">
      <alignment horizontal="center" vertical="center"/>
    </xf>
    <xf numFmtId="181" fontId="24" fillId="3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42" fillId="0" borderId="0" xfId="0" applyFont="1" applyAlignment="1">
      <alignment horizontal="justify" vertical="center" wrapText="1"/>
    </xf>
    <xf numFmtId="0" fontId="44" fillId="0" borderId="0" xfId="0" applyFont="1" applyAlignment="1">
      <alignment horizontal="justify" vertical="center" wrapText="1"/>
    </xf>
    <xf numFmtId="0" fontId="47" fillId="0" borderId="0" xfId="0" applyFont="1" applyAlignment="1">
      <alignment horizontal="justify" vertical="center" wrapText="1"/>
    </xf>
    <xf numFmtId="0" fontId="41" fillId="0" borderId="0" xfId="0" applyFont="1" applyAlignment="1">
      <alignment horizontal="justify" vertical="center" wrapText="1"/>
    </xf>
    <xf numFmtId="0" fontId="48" fillId="0" borderId="0" xfId="0" applyFont="1" applyAlignment="1">
      <alignment horizontal="justify" vertical="center" wrapText="1"/>
    </xf>
    <xf numFmtId="0" fontId="50" fillId="0" borderId="0" xfId="0" applyFont="1" applyAlignment="1">
      <alignment horizontal="justify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_Лист3" xfId="4"/>
    <cellStyle name="Финансовый 2" xfId="5"/>
    <cellStyle name="Финансовый 3" xfId="6"/>
    <cellStyle name="Финансовый 3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170133</xdr:colOff>
      <xdr:row>39</xdr:row>
      <xdr:rowOff>27643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33333" cy="74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37409</xdr:colOff>
      <xdr:row>40</xdr:row>
      <xdr:rowOff>189524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3809" cy="78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18</xdr:col>
      <xdr:colOff>37409</xdr:colOff>
      <xdr:row>40</xdr:row>
      <xdr:rowOff>189524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5523809" cy="78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24" sqref="T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>
      <selection activeCell="E8" sqref="E8"/>
    </sheetView>
  </sheetViews>
  <sheetFormatPr defaultRowHeight="15" x14ac:dyDescent="0.25"/>
  <cols>
    <col min="1" max="1" width="174.5703125" customWidth="1"/>
  </cols>
  <sheetData>
    <row r="1" spans="1:1" ht="18" x14ac:dyDescent="0.25">
      <c r="A1" s="636" t="s">
        <v>428</v>
      </c>
    </row>
    <row r="2" spans="1:1" ht="18" x14ac:dyDescent="0.25">
      <c r="A2" s="636"/>
    </row>
    <row r="3" spans="1:1" ht="30" x14ac:dyDescent="0.25">
      <c r="A3" s="637" t="s">
        <v>429</v>
      </c>
    </row>
    <row r="4" spans="1:1" ht="45.75" x14ac:dyDescent="0.25">
      <c r="A4" s="638" t="s">
        <v>430</v>
      </c>
    </row>
    <row r="5" spans="1:1" ht="29.25" x14ac:dyDescent="0.25">
      <c r="A5" s="637" t="s">
        <v>431</v>
      </c>
    </row>
    <row r="6" spans="1:1" ht="15.75" x14ac:dyDescent="0.25">
      <c r="A6" s="637" t="s">
        <v>432</v>
      </c>
    </row>
    <row r="7" spans="1:1" ht="30" x14ac:dyDescent="0.25">
      <c r="A7" s="639" t="s">
        <v>433</v>
      </c>
    </row>
    <row r="8" spans="1:1" ht="29.25" x14ac:dyDescent="0.25">
      <c r="A8" s="637" t="s">
        <v>434</v>
      </c>
    </row>
    <row r="9" spans="1:1" ht="29.25" x14ac:dyDescent="0.25">
      <c r="A9" s="639" t="s">
        <v>435</v>
      </c>
    </row>
    <row r="10" spans="1:1" ht="28.5" x14ac:dyDescent="0.25">
      <c r="A10" s="637" t="s">
        <v>436</v>
      </c>
    </row>
    <row r="11" spans="1:1" x14ac:dyDescent="0.25">
      <c r="A11" s="637" t="s">
        <v>437</v>
      </c>
    </row>
    <row r="12" spans="1:1" ht="45" x14ac:dyDescent="0.25">
      <c r="A12" s="640" t="s">
        <v>438</v>
      </c>
    </row>
    <row r="13" spans="1:1" x14ac:dyDescent="0.25">
      <c r="A13" s="641" t="s">
        <v>439</v>
      </c>
    </row>
    <row r="14" spans="1:1" x14ac:dyDescent="0.25">
      <c r="A14" s="637" t="s">
        <v>440</v>
      </c>
    </row>
    <row r="15" spans="1:1" x14ac:dyDescent="0.25">
      <c r="A15" s="637" t="s">
        <v>441</v>
      </c>
    </row>
    <row r="16" spans="1:1" x14ac:dyDescent="0.25">
      <c r="A16" s="637" t="s">
        <v>442</v>
      </c>
    </row>
    <row r="17" spans="1:1" x14ac:dyDescent="0.25">
      <c r="A17" s="637" t="s">
        <v>443</v>
      </c>
    </row>
    <row r="18" spans="1:1" ht="29.25" x14ac:dyDescent="0.25">
      <c r="A18" s="637" t="s">
        <v>444</v>
      </c>
    </row>
    <row r="19" spans="1:1" ht="28.5" x14ac:dyDescent="0.25">
      <c r="A19" s="637" t="s">
        <v>445</v>
      </c>
    </row>
    <row r="20" spans="1:1" ht="30" x14ac:dyDescent="0.25">
      <c r="A20" s="642" t="s">
        <v>446</v>
      </c>
    </row>
    <row r="21" spans="1:1" ht="42.75" x14ac:dyDescent="0.25">
      <c r="A21" s="637" t="s">
        <v>447</v>
      </c>
    </row>
    <row r="22" spans="1:1" ht="30" x14ac:dyDescent="0.25">
      <c r="A22" s="637" t="s">
        <v>448</v>
      </c>
    </row>
    <row r="23" spans="1:1" ht="30" x14ac:dyDescent="0.25">
      <c r="A23" s="641" t="s">
        <v>449</v>
      </c>
    </row>
    <row r="24" spans="1:1" ht="28.5" x14ac:dyDescent="0.25">
      <c r="A24" s="637" t="s">
        <v>450</v>
      </c>
    </row>
    <row r="25" spans="1:1" x14ac:dyDescent="0.25">
      <c r="A25" s="637" t="s">
        <v>451</v>
      </c>
    </row>
    <row r="26" spans="1:1" x14ac:dyDescent="0.25">
      <c r="A26" s="637" t="s">
        <v>452</v>
      </c>
    </row>
    <row r="27" spans="1:1" x14ac:dyDescent="0.25">
      <c r="A27" s="637" t="s">
        <v>453</v>
      </c>
    </row>
    <row r="28" spans="1:1" ht="28.5" x14ac:dyDescent="0.25">
      <c r="A28" s="637" t="s">
        <v>454</v>
      </c>
    </row>
    <row r="29" spans="1:1" x14ac:dyDescent="0.25">
      <c r="A29" s="637" t="s">
        <v>455</v>
      </c>
    </row>
    <row r="30" spans="1:1" x14ac:dyDescent="0.25">
      <c r="A30" s="637" t="s">
        <v>456</v>
      </c>
    </row>
    <row r="31" spans="1:1" ht="28.5" x14ac:dyDescent="0.25">
      <c r="A31" s="637" t="s">
        <v>457</v>
      </c>
    </row>
    <row r="32" spans="1:1" x14ac:dyDescent="0.25">
      <c r="A32" s="637" t="s">
        <v>458</v>
      </c>
    </row>
    <row r="33" spans="1:1" x14ac:dyDescent="0.25">
      <c r="A33" s="640" t="s">
        <v>459</v>
      </c>
    </row>
    <row r="34" spans="1:1" x14ac:dyDescent="0.25">
      <c r="A34" s="640" t="s">
        <v>460</v>
      </c>
    </row>
    <row r="35" spans="1:1" ht="42.75" x14ac:dyDescent="0.25">
      <c r="A35" s="637" t="s">
        <v>461</v>
      </c>
    </row>
    <row r="36" spans="1:1" ht="28.5" x14ac:dyDescent="0.25">
      <c r="A36" s="637" t="s">
        <v>462</v>
      </c>
    </row>
    <row r="37" spans="1:1" x14ac:dyDescent="0.25">
      <c r="A37" s="637" t="s">
        <v>463</v>
      </c>
    </row>
    <row r="38" spans="1:1" x14ac:dyDescent="0.25">
      <c r="A38" s="637" t="s">
        <v>464</v>
      </c>
    </row>
    <row r="39" spans="1:1" x14ac:dyDescent="0.25">
      <c r="A39" s="637" t="s">
        <v>465</v>
      </c>
    </row>
    <row r="40" spans="1:1" x14ac:dyDescent="0.25">
      <c r="A40" s="637" t="s">
        <v>466</v>
      </c>
    </row>
    <row r="41" spans="1:1" ht="28.5" x14ac:dyDescent="0.25">
      <c r="A41" s="637" t="s">
        <v>467</v>
      </c>
    </row>
    <row r="42" spans="1:1" ht="45" x14ac:dyDescent="0.25">
      <c r="A42" s="637" t="s">
        <v>468</v>
      </c>
    </row>
    <row r="43" spans="1:1" x14ac:dyDescent="0.25">
      <c r="A43" s="637" t="s">
        <v>469</v>
      </c>
    </row>
    <row r="44" spans="1:1" x14ac:dyDescent="0.25">
      <c r="A44" s="637" t="s">
        <v>470</v>
      </c>
    </row>
    <row r="45" spans="1:1" ht="28.5" x14ac:dyDescent="0.25">
      <c r="A45" s="637" t="s">
        <v>471</v>
      </c>
    </row>
    <row r="46" spans="1:1" ht="44.25" x14ac:dyDescent="0.25">
      <c r="A46" s="637" t="s">
        <v>472</v>
      </c>
    </row>
    <row r="47" spans="1:1" ht="28.5" x14ac:dyDescent="0.25">
      <c r="A47" s="637" t="s">
        <v>473</v>
      </c>
    </row>
    <row r="48" spans="1:1" x14ac:dyDescent="0.25">
      <c r="A48" s="64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4" sqref="Y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2108"/>
  <sheetViews>
    <sheetView view="pageBreakPreview" zoomScale="110" zoomScaleNormal="100" zoomScaleSheetLayoutView="110" workbookViewId="0">
      <selection activeCell="A2077" sqref="A2077:IV2077"/>
    </sheetView>
  </sheetViews>
  <sheetFormatPr defaultRowHeight="27.95" customHeight="1" x14ac:dyDescent="0.25"/>
  <cols>
    <col min="1" max="1" width="45.85546875" style="25" customWidth="1"/>
    <col min="2" max="2" width="14.28515625" style="25" customWidth="1"/>
    <col min="3" max="3" width="14.5703125" style="25" customWidth="1"/>
    <col min="4" max="4" width="14.42578125" style="25" customWidth="1"/>
    <col min="5" max="5" width="10.85546875" style="25" customWidth="1"/>
    <col min="6" max="6" width="13.5703125" style="25" customWidth="1"/>
    <col min="7" max="7" width="14.85546875" style="25" customWidth="1"/>
    <col min="8" max="8" width="14.140625" style="117" customWidth="1"/>
    <col min="9" max="9" width="14.42578125" style="25" customWidth="1"/>
    <col min="10" max="19" width="9.140625" style="117"/>
    <col min="20" max="16384" width="9.140625" style="25"/>
  </cols>
  <sheetData>
    <row r="2" spans="1:19" ht="39.75" customHeight="1" x14ac:dyDescent="0.25">
      <c r="A2" s="610" t="s">
        <v>63</v>
      </c>
      <c r="B2" s="610"/>
      <c r="C2" s="610"/>
      <c r="D2" s="610"/>
      <c r="E2" s="610"/>
      <c r="F2" s="610"/>
      <c r="G2" s="610"/>
      <c r="H2" s="610"/>
      <c r="I2" s="610"/>
    </row>
    <row r="3" spans="1:19" ht="27.95" customHeight="1" x14ac:dyDescent="0.25">
      <c r="A3" s="611" t="s">
        <v>415</v>
      </c>
      <c r="B3" s="612"/>
      <c r="C3" s="612"/>
      <c r="D3" s="612"/>
      <c r="E3" s="612"/>
      <c r="F3" s="612"/>
      <c r="G3" s="612"/>
      <c r="H3" s="612"/>
      <c r="I3" s="612"/>
    </row>
    <row r="4" spans="1:19" ht="27.95" customHeight="1" x14ac:dyDescent="0.25">
      <c r="A4" s="613" t="s">
        <v>0</v>
      </c>
      <c r="B4" s="613"/>
      <c r="C4" s="613"/>
      <c r="D4" s="613"/>
      <c r="E4" s="613"/>
      <c r="F4" s="613"/>
      <c r="G4" s="613"/>
      <c r="H4" s="613"/>
      <c r="I4" s="613"/>
    </row>
    <row r="5" spans="1:19" s="57" customFormat="1" ht="27.95" customHeight="1" x14ac:dyDescent="0.25">
      <c r="A5" s="602" t="s">
        <v>1</v>
      </c>
      <c r="B5" s="603"/>
      <c r="C5" s="603"/>
      <c r="D5" s="603"/>
      <c r="E5" s="603"/>
      <c r="F5" s="603"/>
      <c r="G5" s="603"/>
      <c r="H5" s="603"/>
      <c r="I5" s="603"/>
      <c r="J5" s="117"/>
      <c r="K5" s="117"/>
      <c r="L5" s="117"/>
      <c r="M5" s="117"/>
      <c r="N5" s="117"/>
      <c r="O5" s="117"/>
      <c r="P5" s="117"/>
      <c r="Q5" s="117"/>
      <c r="R5" s="117"/>
      <c r="S5" s="117"/>
    </row>
    <row r="6" spans="1:19" ht="21.75" customHeight="1" x14ac:dyDescent="0.25">
      <c r="A6" s="573" t="s">
        <v>2</v>
      </c>
      <c r="B6" s="576" t="s">
        <v>3</v>
      </c>
      <c r="C6" s="576" t="s">
        <v>4</v>
      </c>
      <c r="D6" s="579" t="s">
        <v>5</v>
      </c>
      <c r="E6" s="580"/>
      <c r="F6" s="580"/>
      <c r="G6" s="580"/>
      <c r="H6" s="581"/>
      <c r="I6" s="184"/>
    </row>
    <row r="7" spans="1:19" ht="28.5" customHeight="1" x14ac:dyDescent="0.25">
      <c r="A7" s="574"/>
      <c r="B7" s="577"/>
      <c r="C7" s="577"/>
      <c r="D7" s="591" t="s">
        <v>6</v>
      </c>
      <c r="E7" s="573" t="s">
        <v>7</v>
      </c>
      <c r="F7" s="573" t="s">
        <v>8</v>
      </c>
      <c r="G7" s="573" t="s">
        <v>9</v>
      </c>
      <c r="H7" s="582" t="s">
        <v>10</v>
      </c>
      <c r="I7" s="183" t="s">
        <v>294</v>
      </c>
    </row>
    <row r="8" spans="1:19" s="57" customFormat="1" ht="21.75" customHeight="1" x14ac:dyDescent="0.25">
      <c r="A8" s="575"/>
      <c r="B8" s="578"/>
      <c r="C8" s="578"/>
      <c r="D8" s="592"/>
      <c r="E8" s="575"/>
      <c r="F8" s="575"/>
      <c r="G8" s="575"/>
      <c r="H8" s="583"/>
      <c r="I8" s="58"/>
      <c r="J8" s="117"/>
      <c r="K8" s="117"/>
      <c r="L8" s="117"/>
      <c r="M8" s="117"/>
      <c r="N8" s="117"/>
      <c r="O8" s="117"/>
      <c r="P8" s="117"/>
      <c r="Q8" s="117"/>
      <c r="R8" s="117"/>
      <c r="S8" s="117"/>
    </row>
    <row r="9" spans="1:19" s="57" customFormat="1" ht="27" customHeight="1" x14ac:dyDescent="0.25">
      <c r="A9" s="567" t="s">
        <v>42</v>
      </c>
      <c r="B9" s="567"/>
      <c r="C9" s="567"/>
      <c r="D9" s="232">
        <f>D10+D21+D39+D45</f>
        <v>570</v>
      </c>
      <c r="E9" s="203">
        <f>E10+E21+E39+E44</f>
        <v>22.04</v>
      </c>
      <c r="F9" s="203">
        <f>F10+F21+F39+F44</f>
        <v>22.38</v>
      </c>
      <c r="G9" s="203">
        <f>G10+G21+G39+G45+G44</f>
        <v>94.490000000000009</v>
      </c>
      <c r="H9" s="203">
        <f>H10+H21+H39+H45+H44</f>
        <v>680.18</v>
      </c>
      <c r="I9" s="203"/>
      <c r="J9" s="117"/>
      <c r="K9" s="117"/>
      <c r="L9" s="117"/>
      <c r="M9" s="117"/>
      <c r="N9" s="117"/>
      <c r="O9" s="117"/>
      <c r="P9" s="117"/>
      <c r="Q9" s="117"/>
      <c r="R9" s="117"/>
      <c r="S9" s="117"/>
    </row>
    <row r="10" spans="1:19" s="57" customFormat="1" ht="33" customHeight="1" x14ac:dyDescent="0.25">
      <c r="A10" s="225" t="s">
        <v>74</v>
      </c>
      <c r="B10" s="226"/>
      <c r="C10" s="194"/>
      <c r="D10" s="227">
        <v>220</v>
      </c>
      <c r="E10" s="211">
        <v>1.31</v>
      </c>
      <c r="F10" s="200">
        <v>8.32</v>
      </c>
      <c r="G10" s="200">
        <v>35.82</v>
      </c>
      <c r="H10" s="200">
        <v>232.72</v>
      </c>
      <c r="I10" s="209" t="s">
        <v>83</v>
      </c>
      <c r="J10" s="117"/>
      <c r="K10" s="117"/>
      <c r="L10" s="117"/>
      <c r="M10" s="117"/>
      <c r="N10" s="117"/>
      <c r="O10" s="117"/>
      <c r="P10" s="117"/>
      <c r="Q10" s="117"/>
      <c r="R10" s="117"/>
      <c r="S10" s="117"/>
    </row>
    <row r="11" spans="1:19" s="57" customFormat="1" ht="18.75" customHeight="1" x14ac:dyDescent="0.25">
      <c r="A11" s="120" t="s">
        <v>76</v>
      </c>
      <c r="B11" s="6">
        <f>C11</f>
        <v>12</v>
      </c>
      <c r="C11" s="6">
        <v>12</v>
      </c>
      <c r="D11" s="119"/>
      <c r="E11" s="7"/>
      <c r="F11" s="8"/>
      <c r="G11" s="8"/>
      <c r="H11" s="317"/>
      <c r="I11" s="522"/>
      <c r="J11" s="117"/>
      <c r="K11" s="117"/>
      <c r="L11" s="117"/>
      <c r="M11" s="117"/>
      <c r="N11" s="117"/>
      <c r="O11" s="117"/>
      <c r="P11" s="117"/>
      <c r="Q11" s="117"/>
      <c r="R11" s="117"/>
      <c r="S11" s="117"/>
    </row>
    <row r="12" spans="1:19" s="57" customFormat="1" ht="18.75" customHeight="1" x14ac:dyDescent="0.25">
      <c r="A12" s="18" t="s">
        <v>75</v>
      </c>
      <c r="B12" s="6">
        <f>C12</f>
        <v>30</v>
      </c>
      <c r="C12" s="6">
        <v>30</v>
      </c>
      <c r="D12" s="119"/>
      <c r="E12" s="8"/>
      <c r="F12" s="8"/>
      <c r="G12" s="8"/>
      <c r="H12" s="317"/>
      <c r="I12" s="522"/>
      <c r="J12" s="117"/>
      <c r="K12" s="117"/>
      <c r="L12" s="117"/>
      <c r="M12" s="117"/>
      <c r="N12" s="117"/>
      <c r="O12" s="117"/>
      <c r="P12" s="117"/>
      <c r="Q12" s="117"/>
      <c r="R12" s="117"/>
      <c r="S12" s="117"/>
    </row>
    <row r="13" spans="1:19" s="57" customFormat="1" ht="18.75" customHeight="1" x14ac:dyDescent="0.25">
      <c r="A13" s="120" t="s">
        <v>77</v>
      </c>
      <c r="B13" s="6">
        <v>10</v>
      </c>
      <c r="C13" s="6">
        <v>11</v>
      </c>
      <c r="D13" s="119"/>
      <c r="E13" s="317"/>
      <c r="F13" s="317"/>
      <c r="G13" s="317"/>
      <c r="H13" s="317"/>
      <c r="I13" s="522"/>
      <c r="J13" s="117"/>
      <c r="K13" s="117"/>
      <c r="L13" s="117"/>
      <c r="M13" s="117"/>
      <c r="N13" s="117"/>
      <c r="O13" s="117"/>
      <c r="P13" s="117"/>
      <c r="Q13" s="117"/>
      <c r="R13" s="117"/>
      <c r="S13" s="117"/>
    </row>
    <row r="14" spans="1:19" s="57" customFormat="1" ht="18.75" customHeight="1" x14ac:dyDescent="0.25">
      <c r="A14" s="120" t="s">
        <v>80</v>
      </c>
      <c r="B14" s="6">
        <f>C14</f>
        <v>6</v>
      </c>
      <c r="C14" s="6">
        <v>6</v>
      </c>
      <c r="D14" s="119"/>
      <c r="E14" s="317"/>
      <c r="F14" s="317"/>
      <c r="G14" s="317"/>
      <c r="H14" s="317"/>
      <c r="I14" s="522"/>
      <c r="J14" s="117"/>
      <c r="K14" s="117"/>
      <c r="L14" s="117"/>
      <c r="M14" s="117"/>
      <c r="N14" s="117"/>
      <c r="O14" s="117"/>
      <c r="P14" s="117"/>
      <c r="Q14" s="117"/>
      <c r="R14" s="117"/>
      <c r="S14" s="117"/>
    </row>
    <row r="15" spans="1:19" s="57" customFormat="1" ht="18.75" customHeight="1" x14ac:dyDescent="0.25">
      <c r="A15" s="120" t="s">
        <v>159</v>
      </c>
      <c r="B15" s="6">
        <f>C15</f>
        <v>4</v>
      </c>
      <c r="C15" s="6">
        <v>4</v>
      </c>
      <c r="D15" s="119"/>
      <c r="E15" s="317"/>
      <c r="F15" s="317"/>
      <c r="G15" s="317"/>
      <c r="H15" s="317"/>
      <c r="I15" s="549"/>
      <c r="J15" s="117"/>
      <c r="K15" s="117"/>
      <c r="L15" s="117"/>
      <c r="M15" s="117"/>
      <c r="N15" s="117"/>
      <c r="O15" s="117"/>
      <c r="P15" s="117"/>
      <c r="Q15" s="117"/>
      <c r="R15" s="117"/>
      <c r="S15" s="117"/>
    </row>
    <row r="16" spans="1:19" s="57" customFormat="1" ht="18.75" customHeight="1" x14ac:dyDescent="0.25">
      <c r="A16" s="120" t="s">
        <v>86</v>
      </c>
      <c r="B16" s="6">
        <f>C16</f>
        <v>11</v>
      </c>
      <c r="C16" s="6">
        <v>11</v>
      </c>
      <c r="D16" s="119"/>
      <c r="E16" s="317"/>
      <c r="F16" s="317"/>
      <c r="G16" s="317"/>
      <c r="H16" s="317"/>
      <c r="I16" s="522"/>
      <c r="J16" s="117"/>
      <c r="K16" s="117"/>
      <c r="L16" s="117"/>
      <c r="M16" s="117"/>
      <c r="N16" s="117"/>
      <c r="O16" s="117"/>
      <c r="P16" s="117"/>
      <c r="Q16" s="117"/>
      <c r="R16" s="117"/>
      <c r="S16" s="117"/>
    </row>
    <row r="17" spans="1:19" s="57" customFormat="1" ht="18.75" customHeight="1" x14ac:dyDescent="0.25">
      <c r="A17" s="120" t="s">
        <v>102</v>
      </c>
      <c r="B17" s="6">
        <f>C17*1.05</f>
        <v>150.15</v>
      </c>
      <c r="C17" s="6">
        <v>143</v>
      </c>
      <c r="D17" s="248"/>
      <c r="E17" s="317"/>
      <c r="F17" s="317"/>
      <c r="G17" s="317"/>
      <c r="H17" s="317"/>
      <c r="I17" s="522"/>
      <c r="J17" s="117"/>
      <c r="K17" s="117"/>
      <c r="L17" s="117"/>
      <c r="M17" s="117"/>
      <c r="N17" s="117"/>
      <c r="O17" s="117"/>
      <c r="P17" s="117"/>
      <c r="Q17" s="117"/>
      <c r="R17" s="117"/>
      <c r="S17" s="117"/>
    </row>
    <row r="18" spans="1:19" s="57" customFormat="1" ht="18.75" customHeight="1" x14ac:dyDescent="0.25">
      <c r="A18" s="120" t="s">
        <v>103</v>
      </c>
      <c r="B18" s="6">
        <f>C18</f>
        <v>52.8</v>
      </c>
      <c r="C18" s="228">
        <v>52.8</v>
      </c>
      <c r="D18" s="119"/>
      <c r="E18" s="317"/>
      <c r="F18" s="317"/>
      <c r="G18" s="317"/>
      <c r="H18" s="317"/>
      <c r="I18" s="522"/>
      <c r="J18" s="117"/>
      <c r="K18" s="117"/>
      <c r="L18" s="117"/>
      <c r="M18" s="117"/>
      <c r="N18" s="117"/>
      <c r="O18" s="117"/>
      <c r="P18" s="117"/>
      <c r="Q18" s="117"/>
      <c r="R18" s="117"/>
      <c r="S18" s="117"/>
    </row>
    <row r="19" spans="1:19" s="57" customFormat="1" ht="18.75" customHeight="1" x14ac:dyDescent="0.25">
      <c r="A19" s="120" t="s">
        <v>107</v>
      </c>
      <c r="B19" s="6">
        <f>C19</f>
        <v>0.85</v>
      </c>
      <c r="C19" s="228">
        <v>0.85</v>
      </c>
      <c r="D19" s="119"/>
      <c r="E19" s="317"/>
      <c r="F19" s="317"/>
      <c r="G19" s="317"/>
      <c r="H19" s="317"/>
      <c r="I19" s="549"/>
      <c r="J19" s="117"/>
      <c r="K19" s="117"/>
      <c r="L19" s="117"/>
      <c r="M19" s="117"/>
      <c r="N19" s="117"/>
      <c r="O19" s="117"/>
      <c r="P19" s="117"/>
      <c r="Q19" s="117"/>
      <c r="R19" s="117"/>
      <c r="S19" s="117"/>
    </row>
    <row r="20" spans="1:19" s="57" customFormat="1" ht="18.75" customHeight="1" x14ac:dyDescent="0.25">
      <c r="A20" s="120" t="s">
        <v>79</v>
      </c>
      <c r="B20" s="6">
        <f>C20</f>
        <v>0.2</v>
      </c>
      <c r="C20" s="6">
        <v>0.2</v>
      </c>
      <c r="D20" s="119"/>
      <c r="E20" s="317"/>
      <c r="F20" s="317"/>
      <c r="G20" s="317"/>
      <c r="H20" s="317"/>
      <c r="I20" s="522"/>
      <c r="J20" s="117"/>
      <c r="K20" s="117"/>
      <c r="L20" s="117"/>
      <c r="M20" s="117"/>
      <c r="N20" s="117"/>
      <c r="O20" s="117"/>
      <c r="P20" s="117"/>
      <c r="Q20" s="117"/>
      <c r="R20" s="117"/>
      <c r="S20" s="117"/>
    </row>
    <row r="21" spans="1:19" s="57" customFormat="1" ht="24.75" customHeight="1" x14ac:dyDescent="0.25">
      <c r="A21" s="207" t="s">
        <v>197</v>
      </c>
      <c r="B21" s="208"/>
      <c r="C21" s="208"/>
      <c r="D21" s="206">
        <v>150</v>
      </c>
      <c r="E21" s="200">
        <f>E22+E32</f>
        <v>16.95</v>
      </c>
      <c r="F21" s="200">
        <f>F22+F32</f>
        <v>13.43</v>
      </c>
      <c r="G21" s="200">
        <f>G22+G32</f>
        <v>31.36</v>
      </c>
      <c r="H21" s="200">
        <f>H22+H32</f>
        <v>316.45</v>
      </c>
      <c r="I21" s="209" t="s">
        <v>134</v>
      </c>
      <c r="J21" s="117"/>
      <c r="K21" s="117"/>
      <c r="L21" s="117"/>
      <c r="M21" s="117"/>
      <c r="N21" s="117"/>
      <c r="O21" s="117"/>
      <c r="P21" s="117"/>
      <c r="Q21" s="117"/>
      <c r="R21" s="117"/>
      <c r="S21" s="117"/>
    </row>
    <row r="22" spans="1:19" s="57" customFormat="1" ht="18.75" customHeight="1" x14ac:dyDescent="0.25">
      <c r="A22" s="98" t="s">
        <v>81</v>
      </c>
      <c r="B22" s="132">
        <f>C22*1.05</f>
        <v>80.850000000000009</v>
      </c>
      <c r="C22" s="158">
        <v>77</v>
      </c>
      <c r="D22" s="99">
        <v>100</v>
      </c>
      <c r="E22" s="317">
        <v>16.64</v>
      </c>
      <c r="F22" s="317">
        <v>13.34</v>
      </c>
      <c r="G22" s="317">
        <v>26.74</v>
      </c>
      <c r="H22" s="317">
        <v>297.02999999999997</v>
      </c>
      <c r="I22" s="522"/>
      <c r="J22" s="117"/>
      <c r="K22" s="117"/>
      <c r="L22" s="117"/>
      <c r="M22" s="117"/>
      <c r="N22" s="117"/>
      <c r="O22" s="117"/>
      <c r="P22" s="117"/>
      <c r="Q22" s="117"/>
      <c r="R22" s="117"/>
      <c r="S22" s="117"/>
    </row>
    <row r="23" spans="1:19" s="57" customFormat="1" ht="18.75" customHeight="1" x14ac:dyDescent="0.25">
      <c r="A23" s="98" t="s">
        <v>104</v>
      </c>
      <c r="B23" s="62">
        <f t="shared" ref="B23:B28" si="0">C23</f>
        <v>2</v>
      </c>
      <c r="C23" s="246">
        <v>2</v>
      </c>
      <c r="D23" s="125"/>
      <c r="E23" s="17"/>
      <c r="F23" s="17"/>
      <c r="G23" s="17"/>
      <c r="H23" s="17"/>
      <c r="I23" s="53"/>
      <c r="J23" s="117"/>
      <c r="K23" s="117"/>
      <c r="L23" s="117"/>
      <c r="M23" s="117"/>
      <c r="N23" s="117"/>
      <c r="O23" s="117"/>
      <c r="P23" s="117"/>
      <c r="Q23" s="117"/>
      <c r="R23" s="117"/>
      <c r="S23" s="117"/>
    </row>
    <row r="24" spans="1:19" s="57" customFormat="1" ht="18.75" customHeight="1" x14ac:dyDescent="0.25">
      <c r="A24" s="98" t="s">
        <v>79</v>
      </c>
      <c r="B24" s="62">
        <f t="shared" si="0"/>
        <v>0.33</v>
      </c>
      <c r="C24" s="246">
        <v>0.33</v>
      </c>
      <c r="D24" s="125"/>
      <c r="E24" s="17"/>
      <c r="F24" s="17"/>
      <c r="G24" s="17"/>
      <c r="H24" s="17"/>
      <c r="I24" s="53"/>
      <c r="J24" s="117"/>
      <c r="K24" s="117"/>
      <c r="L24" s="117"/>
      <c r="M24" s="117"/>
      <c r="N24" s="117"/>
      <c r="O24" s="117"/>
      <c r="P24" s="117"/>
      <c r="Q24" s="117"/>
      <c r="R24" s="117"/>
      <c r="S24" s="117"/>
    </row>
    <row r="25" spans="1:19" s="57" customFormat="1" ht="18.75" customHeight="1" x14ac:dyDescent="0.25">
      <c r="A25" s="98" t="s">
        <v>140</v>
      </c>
      <c r="B25" s="62">
        <f t="shared" si="0"/>
        <v>8</v>
      </c>
      <c r="C25" s="246">
        <v>8</v>
      </c>
      <c r="D25" s="125"/>
      <c r="E25" s="17"/>
      <c r="F25" s="17"/>
      <c r="G25" s="17"/>
      <c r="H25" s="17"/>
      <c r="I25" s="53"/>
      <c r="J25" s="117"/>
      <c r="K25" s="117"/>
      <c r="L25" s="117"/>
      <c r="M25" s="117"/>
      <c r="N25" s="117"/>
      <c r="O25" s="117"/>
      <c r="P25" s="117"/>
      <c r="Q25" s="117"/>
      <c r="R25" s="117"/>
      <c r="S25" s="117"/>
    </row>
    <row r="26" spans="1:19" s="57" customFormat="1" ht="18.75" customHeight="1" x14ac:dyDescent="0.25">
      <c r="A26" s="98" t="s">
        <v>141</v>
      </c>
      <c r="B26" s="62">
        <f t="shared" si="0"/>
        <v>11</v>
      </c>
      <c r="C26" s="246">
        <v>11</v>
      </c>
      <c r="D26" s="125"/>
      <c r="E26" s="17"/>
      <c r="F26" s="17"/>
      <c r="G26" s="17"/>
      <c r="H26" s="17"/>
      <c r="I26" s="53"/>
      <c r="J26" s="117"/>
      <c r="K26" s="117"/>
      <c r="L26" s="117"/>
      <c r="M26" s="117"/>
      <c r="N26" s="117"/>
      <c r="O26" s="117"/>
      <c r="P26" s="117"/>
      <c r="Q26" s="117"/>
      <c r="R26" s="117"/>
      <c r="S26" s="117"/>
    </row>
    <row r="27" spans="1:19" s="57" customFormat="1" ht="18.75" customHeight="1" x14ac:dyDescent="0.25">
      <c r="A27" s="98" t="s">
        <v>193</v>
      </c>
      <c r="B27" s="62">
        <f t="shared" si="0"/>
        <v>0.5</v>
      </c>
      <c r="C27" s="246">
        <v>0.5</v>
      </c>
      <c r="D27" s="125"/>
      <c r="E27" s="17"/>
      <c r="F27" s="17"/>
      <c r="G27" s="17"/>
      <c r="H27" s="17"/>
      <c r="I27" s="53"/>
      <c r="J27" s="117"/>
      <c r="K27" s="117"/>
      <c r="L27" s="117"/>
      <c r="M27" s="117"/>
      <c r="N27" s="117"/>
      <c r="O27" s="117"/>
      <c r="P27" s="117"/>
      <c r="Q27" s="117"/>
      <c r="R27" s="117"/>
      <c r="S27" s="117"/>
    </row>
    <row r="28" spans="1:19" s="57" customFormat="1" ht="18.75" customHeight="1" x14ac:dyDescent="0.25">
      <c r="A28" s="98" t="s">
        <v>142</v>
      </c>
      <c r="B28" s="62">
        <f t="shared" si="0"/>
        <v>16</v>
      </c>
      <c r="C28" s="246">
        <v>16</v>
      </c>
      <c r="D28" s="125"/>
      <c r="E28" s="17"/>
      <c r="F28" s="17"/>
      <c r="G28" s="17"/>
      <c r="H28" s="17"/>
      <c r="I28" s="53"/>
      <c r="J28" s="117"/>
      <c r="K28" s="117"/>
      <c r="L28" s="117"/>
      <c r="M28" s="117"/>
      <c r="N28" s="117"/>
      <c r="O28" s="117"/>
      <c r="P28" s="117"/>
      <c r="Q28" s="117"/>
      <c r="R28" s="117"/>
      <c r="S28" s="117"/>
    </row>
    <row r="29" spans="1:19" s="57" customFormat="1" ht="18.75" customHeight="1" x14ac:dyDescent="0.25">
      <c r="A29" s="135" t="s">
        <v>84</v>
      </c>
      <c r="B29" s="123"/>
      <c r="C29" s="247">
        <f>SUM(C22:C28)</f>
        <v>114.83</v>
      </c>
      <c r="D29" s="11"/>
      <c r="E29" s="11"/>
      <c r="F29" s="11"/>
      <c r="G29" s="11"/>
      <c r="H29" s="11"/>
      <c r="I29" s="59"/>
      <c r="J29" s="117"/>
      <c r="K29" s="117"/>
      <c r="L29" s="117"/>
      <c r="M29" s="117"/>
      <c r="N29" s="117"/>
      <c r="O29" s="117"/>
      <c r="P29" s="117"/>
      <c r="Q29" s="117"/>
      <c r="R29" s="117"/>
      <c r="S29" s="117"/>
    </row>
    <row r="30" spans="1:19" s="57" customFormat="1" ht="18.75" customHeight="1" x14ac:dyDescent="0.25">
      <c r="A30" s="135" t="s">
        <v>82</v>
      </c>
      <c r="B30" s="123">
        <f>C30</f>
        <v>4</v>
      </c>
      <c r="C30" s="10">
        <v>4</v>
      </c>
      <c r="D30" s="11"/>
      <c r="E30" s="11"/>
      <c r="F30" s="11"/>
      <c r="G30" s="11"/>
      <c r="H30" s="11"/>
      <c r="I30" s="59"/>
      <c r="J30" s="117"/>
      <c r="K30" s="117"/>
      <c r="L30" s="117"/>
      <c r="M30" s="117"/>
      <c r="N30" s="117"/>
      <c r="O30" s="117"/>
      <c r="P30" s="117"/>
      <c r="Q30" s="117"/>
      <c r="R30" s="117"/>
      <c r="S30" s="117"/>
    </row>
    <row r="31" spans="1:19" s="57" customFormat="1" ht="18.75" customHeight="1" x14ac:dyDescent="0.25">
      <c r="A31" s="135" t="s">
        <v>146</v>
      </c>
      <c r="B31" s="123">
        <f>C31</f>
        <v>5</v>
      </c>
      <c r="C31" s="10">
        <v>5</v>
      </c>
      <c r="D31" s="11"/>
      <c r="E31" s="11"/>
      <c r="F31" s="11"/>
      <c r="G31" s="11"/>
      <c r="H31" s="11"/>
      <c r="I31" s="59"/>
      <c r="J31" s="117"/>
      <c r="K31" s="117"/>
      <c r="L31" s="117"/>
      <c r="M31" s="117"/>
      <c r="N31" s="117"/>
      <c r="O31" s="117"/>
      <c r="P31" s="117"/>
      <c r="Q31" s="117"/>
      <c r="R31" s="117"/>
      <c r="S31" s="117"/>
    </row>
    <row r="32" spans="1:19" s="57" customFormat="1" ht="18.75" customHeight="1" x14ac:dyDescent="0.25">
      <c r="A32" s="135" t="s">
        <v>145</v>
      </c>
      <c r="B32" s="10"/>
      <c r="C32" s="10"/>
      <c r="D32" s="70">
        <v>50</v>
      </c>
      <c r="E32" s="78">
        <v>0.31</v>
      </c>
      <c r="F32" s="78">
        <v>0.09</v>
      </c>
      <c r="G32" s="78">
        <v>4.62</v>
      </c>
      <c r="H32" s="78">
        <v>19.420000000000002</v>
      </c>
      <c r="I32" s="8"/>
      <c r="J32" s="117"/>
      <c r="K32" s="117"/>
      <c r="L32" s="117"/>
      <c r="M32" s="117"/>
      <c r="N32" s="117"/>
      <c r="O32" s="117"/>
      <c r="P32" s="117"/>
      <c r="Q32" s="117"/>
      <c r="R32" s="117"/>
      <c r="S32" s="117"/>
    </row>
    <row r="33" spans="1:19" s="57" customFormat="1" ht="18.75" customHeight="1" x14ac:dyDescent="0.25">
      <c r="A33" s="9" t="s">
        <v>144</v>
      </c>
      <c r="B33" s="10">
        <f>C33</f>
        <v>18</v>
      </c>
      <c r="C33" s="10">
        <v>18</v>
      </c>
      <c r="D33" s="11"/>
      <c r="E33" s="11"/>
      <c r="F33" s="11"/>
      <c r="G33" s="11"/>
      <c r="H33" s="11"/>
      <c r="I33" s="59"/>
      <c r="J33" s="117"/>
      <c r="K33" s="117"/>
      <c r="L33" s="117"/>
      <c r="M33" s="117"/>
      <c r="N33" s="117"/>
      <c r="O33" s="117"/>
      <c r="P33" s="117"/>
      <c r="Q33" s="117"/>
      <c r="R33" s="117"/>
      <c r="S33" s="117"/>
    </row>
    <row r="34" spans="1:19" s="57" customFormat="1" ht="18.75" customHeight="1" x14ac:dyDescent="0.25">
      <c r="A34" s="9" t="s">
        <v>85</v>
      </c>
      <c r="B34" s="10">
        <f>C34</f>
        <v>9</v>
      </c>
      <c r="C34" s="10">
        <v>9</v>
      </c>
      <c r="D34" s="11"/>
      <c r="E34" s="11"/>
      <c r="F34" s="11"/>
      <c r="G34" s="11"/>
      <c r="H34" s="11"/>
      <c r="I34" s="59"/>
      <c r="J34" s="117"/>
      <c r="K34" s="117"/>
      <c r="L34" s="117"/>
      <c r="M34" s="117"/>
      <c r="N34" s="117"/>
      <c r="O34" s="117"/>
      <c r="P34" s="117"/>
      <c r="Q34" s="117"/>
      <c r="R34" s="117"/>
      <c r="S34" s="117"/>
    </row>
    <row r="35" spans="1:19" s="57" customFormat="1" ht="18.75" customHeight="1" x14ac:dyDescent="0.25">
      <c r="A35" s="9" t="s">
        <v>16</v>
      </c>
      <c r="B35" s="10">
        <f>C35</f>
        <v>1</v>
      </c>
      <c r="C35" s="10">
        <v>1</v>
      </c>
      <c r="D35" s="11"/>
      <c r="E35" s="11"/>
      <c r="F35" s="11"/>
      <c r="G35" s="11"/>
      <c r="H35" s="11"/>
      <c r="I35" s="59"/>
      <c r="J35" s="117"/>
      <c r="K35" s="117"/>
      <c r="L35" s="117"/>
      <c r="M35" s="117"/>
      <c r="N35" s="117"/>
      <c r="O35" s="117"/>
      <c r="P35" s="117"/>
      <c r="Q35" s="117"/>
      <c r="R35" s="117"/>
      <c r="S35" s="117"/>
    </row>
    <row r="36" spans="1:19" s="57" customFormat="1" ht="18.75" customHeight="1" x14ac:dyDescent="0.25">
      <c r="A36" s="12" t="s">
        <v>107</v>
      </c>
      <c r="B36" s="10">
        <f>C36</f>
        <v>0.75</v>
      </c>
      <c r="C36" s="13">
        <v>0.75</v>
      </c>
      <c r="D36" s="11"/>
      <c r="E36" s="11"/>
      <c r="F36" s="11"/>
      <c r="G36" s="11"/>
      <c r="H36" s="11"/>
      <c r="I36" s="522"/>
      <c r="J36" s="117"/>
      <c r="K36" s="117"/>
      <c r="L36" s="117"/>
      <c r="M36" s="117"/>
      <c r="N36" s="117"/>
      <c r="O36" s="117"/>
      <c r="P36" s="117"/>
      <c r="Q36" s="117"/>
      <c r="R36" s="117"/>
      <c r="S36" s="117"/>
    </row>
    <row r="37" spans="1:19" s="57" customFormat="1" ht="18.75" customHeight="1" x14ac:dyDescent="0.25">
      <c r="A37" s="604" t="s">
        <v>13</v>
      </c>
      <c r="B37" s="605"/>
      <c r="C37" s="605"/>
      <c r="D37" s="605"/>
      <c r="E37" s="605"/>
      <c r="F37" s="605"/>
      <c r="G37" s="605"/>
      <c r="H37" s="605"/>
      <c r="I37" s="606"/>
      <c r="J37" s="117"/>
      <c r="K37" s="117"/>
      <c r="L37" s="117"/>
      <c r="M37" s="117"/>
      <c r="N37" s="117"/>
      <c r="O37" s="117"/>
      <c r="P37" s="117"/>
      <c r="Q37" s="117"/>
      <c r="R37" s="117"/>
      <c r="S37" s="117"/>
    </row>
    <row r="38" spans="1:19" s="57" customFormat="1" ht="22.5" customHeight="1" x14ac:dyDescent="0.25">
      <c r="A38" s="249" t="s">
        <v>148</v>
      </c>
      <c r="B38" s="196"/>
      <c r="C38" s="196"/>
      <c r="D38" s="195">
        <v>150</v>
      </c>
      <c r="E38" s="200">
        <v>16.95</v>
      </c>
      <c r="F38" s="200">
        <v>13.43</v>
      </c>
      <c r="G38" s="200">
        <v>31.36</v>
      </c>
      <c r="H38" s="200">
        <v>316.45</v>
      </c>
      <c r="I38" s="209"/>
      <c r="J38" s="117"/>
      <c r="K38" s="117"/>
      <c r="L38" s="117"/>
      <c r="M38" s="117"/>
      <c r="N38" s="117"/>
      <c r="O38" s="117"/>
      <c r="P38" s="117"/>
      <c r="Q38" s="117"/>
      <c r="R38" s="117"/>
      <c r="S38" s="117"/>
    </row>
    <row r="39" spans="1:19" s="57" customFormat="1" ht="21.75" customHeight="1" x14ac:dyDescent="0.25">
      <c r="A39" s="204" t="s">
        <v>417</v>
      </c>
      <c r="B39" s="205"/>
      <c r="C39" s="205"/>
      <c r="D39" s="206">
        <v>200</v>
      </c>
      <c r="E39" s="200">
        <v>0.26</v>
      </c>
      <c r="F39" s="200">
        <v>7.0000000000000007E-2</v>
      </c>
      <c r="G39" s="200">
        <v>3.99</v>
      </c>
      <c r="H39" s="200">
        <v>19.25</v>
      </c>
      <c r="I39" s="200" t="s">
        <v>305</v>
      </c>
      <c r="J39" s="117"/>
      <c r="K39" s="117"/>
      <c r="L39" s="117"/>
      <c r="M39" s="117"/>
      <c r="N39" s="117"/>
      <c r="O39" s="117"/>
      <c r="P39" s="117"/>
      <c r="Q39" s="117"/>
      <c r="R39" s="117"/>
      <c r="S39" s="117"/>
    </row>
    <row r="40" spans="1:19" s="57" customFormat="1" ht="18.75" customHeight="1" x14ac:dyDescent="0.25">
      <c r="A40" s="9" t="s">
        <v>418</v>
      </c>
      <c r="B40" s="133">
        <f>C40</f>
        <v>20</v>
      </c>
      <c r="C40" s="133">
        <v>20</v>
      </c>
      <c r="D40" s="6"/>
      <c r="E40" s="22"/>
      <c r="F40" s="22"/>
      <c r="G40" s="22"/>
      <c r="H40" s="52"/>
      <c r="I40" s="22"/>
      <c r="J40" s="117"/>
      <c r="K40" s="117"/>
      <c r="L40" s="117"/>
      <c r="M40" s="117"/>
      <c r="N40" s="117"/>
      <c r="O40" s="117"/>
      <c r="P40" s="117"/>
      <c r="Q40" s="117"/>
      <c r="R40" s="117"/>
      <c r="S40" s="117"/>
    </row>
    <row r="41" spans="1:19" s="57" customFormat="1" ht="18.75" customHeight="1" x14ac:dyDescent="0.25">
      <c r="A41" s="14" t="s">
        <v>16</v>
      </c>
      <c r="B41" s="134">
        <f>C41</f>
        <v>8</v>
      </c>
      <c r="C41" s="222">
        <v>8</v>
      </c>
      <c r="D41" s="6"/>
      <c r="E41" s="22"/>
      <c r="F41" s="8"/>
      <c r="G41" s="8"/>
      <c r="H41" s="317"/>
      <c r="I41" s="30"/>
      <c r="J41" s="117"/>
      <c r="K41" s="117"/>
      <c r="L41" s="117"/>
      <c r="M41" s="117"/>
      <c r="N41" s="117"/>
      <c r="O41" s="117"/>
      <c r="P41" s="117"/>
      <c r="Q41" s="117"/>
      <c r="R41" s="117"/>
      <c r="S41" s="117"/>
    </row>
    <row r="42" spans="1:19" s="57" customFormat="1" ht="18.75" customHeight="1" x14ac:dyDescent="0.25">
      <c r="A42" s="14" t="s">
        <v>106</v>
      </c>
      <c r="B42" s="134">
        <f>C42</f>
        <v>10</v>
      </c>
      <c r="C42" s="222">
        <v>10</v>
      </c>
      <c r="D42" s="6"/>
      <c r="E42" s="22"/>
      <c r="F42" s="8"/>
      <c r="G42" s="8"/>
      <c r="H42" s="317"/>
      <c r="I42" s="30"/>
      <c r="J42" s="117"/>
      <c r="K42" s="117"/>
      <c r="L42" s="117"/>
      <c r="M42" s="117"/>
      <c r="N42" s="117"/>
      <c r="O42" s="117"/>
      <c r="P42" s="117"/>
      <c r="Q42" s="117"/>
      <c r="R42" s="117"/>
      <c r="S42" s="117"/>
    </row>
    <row r="43" spans="1:19" s="57" customFormat="1" ht="18.75" customHeight="1" x14ac:dyDescent="0.25">
      <c r="A43" s="40" t="s">
        <v>85</v>
      </c>
      <c r="B43" s="41">
        <f>C43</f>
        <v>200</v>
      </c>
      <c r="C43" s="41">
        <v>200</v>
      </c>
      <c r="D43" s="6"/>
      <c r="E43" s="22"/>
      <c r="F43" s="8"/>
      <c r="G43" s="8"/>
      <c r="H43" s="317"/>
      <c r="I43" s="30"/>
      <c r="J43" s="117"/>
      <c r="K43" s="117"/>
      <c r="L43" s="117"/>
      <c r="M43" s="117"/>
      <c r="N43" s="117"/>
      <c r="O43" s="117"/>
      <c r="P43" s="117"/>
      <c r="Q43" s="117"/>
      <c r="R43" s="117"/>
      <c r="S43" s="117"/>
    </row>
    <row r="44" spans="1:19" s="57" customFormat="1" ht="18.75" customHeight="1" x14ac:dyDescent="0.25">
      <c r="A44" s="607" t="s">
        <v>110</v>
      </c>
      <c r="B44" s="608"/>
      <c r="C44" s="609"/>
      <c r="D44" s="229" t="s">
        <v>404</v>
      </c>
      <c r="E44" s="200">
        <v>3.52</v>
      </c>
      <c r="F44" s="200">
        <v>0.56000000000000005</v>
      </c>
      <c r="G44" s="200">
        <v>23.32</v>
      </c>
      <c r="H44" s="200">
        <v>111.76</v>
      </c>
      <c r="I44" s="30"/>
      <c r="J44" s="117"/>
      <c r="K44" s="117"/>
      <c r="L44" s="117"/>
      <c r="M44" s="117"/>
      <c r="N44" s="117"/>
      <c r="O44" s="117"/>
      <c r="P44" s="117"/>
      <c r="Q44" s="117"/>
      <c r="R44" s="117"/>
      <c r="S44" s="117"/>
    </row>
    <row r="45" spans="1:19" s="57" customFormat="1" ht="27" customHeight="1" x14ac:dyDescent="0.25">
      <c r="A45" s="598"/>
      <c r="B45" s="598"/>
      <c r="C45" s="598"/>
      <c r="D45" s="229"/>
      <c r="E45" s="200"/>
      <c r="F45" s="200"/>
      <c r="G45" s="200"/>
      <c r="H45" s="200"/>
      <c r="I45" s="231"/>
      <c r="J45" s="117"/>
      <c r="K45" s="117"/>
      <c r="L45" s="117"/>
      <c r="M45" s="117"/>
      <c r="N45" s="117"/>
      <c r="O45" s="117"/>
      <c r="P45" s="117"/>
      <c r="Q45" s="117"/>
      <c r="R45" s="117"/>
      <c r="S45" s="117"/>
    </row>
    <row r="46" spans="1:19" s="57" customFormat="1" ht="27" customHeight="1" x14ac:dyDescent="0.25">
      <c r="A46" s="567" t="s">
        <v>315</v>
      </c>
      <c r="B46" s="567"/>
      <c r="C46" s="567"/>
      <c r="D46" s="232">
        <f>D47+D59+D79+D105+D113+D117+D118</f>
        <v>865</v>
      </c>
      <c r="E46" s="203">
        <f>E47+E59+E79+E105+E113+E117+E118</f>
        <v>30.689999999999998</v>
      </c>
      <c r="F46" s="203">
        <f>F47+F59+F79+F105+F113+F117+F118</f>
        <v>33.79</v>
      </c>
      <c r="G46" s="203">
        <f>G47+G59+G79+G105+G113+G117+G118</f>
        <v>128.05000000000001</v>
      </c>
      <c r="H46" s="203">
        <f>H47+H59+H79+H105+H113+H117+H118</f>
        <v>995.15</v>
      </c>
      <c r="I46" s="203"/>
      <c r="J46" s="117"/>
      <c r="K46" s="117"/>
      <c r="L46" s="117"/>
      <c r="M46" s="117"/>
      <c r="N46" s="117"/>
      <c r="O46" s="117"/>
      <c r="P46" s="117"/>
      <c r="Q46" s="117"/>
      <c r="R46" s="117"/>
      <c r="S46" s="117"/>
    </row>
    <row r="47" spans="1:19" s="57" customFormat="1" ht="23.25" customHeight="1" x14ac:dyDescent="0.25">
      <c r="A47" s="376" t="s">
        <v>316</v>
      </c>
      <c r="B47" s="376"/>
      <c r="C47" s="376"/>
      <c r="D47" s="229" t="s">
        <v>406</v>
      </c>
      <c r="E47" s="200">
        <v>1.66</v>
      </c>
      <c r="F47" s="200">
        <v>7.43</v>
      </c>
      <c r="G47" s="200">
        <v>13.36</v>
      </c>
      <c r="H47" s="200">
        <v>137.85</v>
      </c>
      <c r="I47" s="200" t="s">
        <v>101</v>
      </c>
      <c r="J47" s="117"/>
      <c r="K47" s="117"/>
      <c r="L47" s="117"/>
      <c r="M47" s="117"/>
      <c r="N47" s="117"/>
      <c r="O47" s="117"/>
      <c r="P47" s="117"/>
      <c r="Q47" s="117"/>
      <c r="R47" s="117"/>
      <c r="S47" s="117"/>
    </row>
    <row r="48" spans="1:19" s="57" customFormat="1" ht="23.25" customHeight="1" x14ac:dyDescent="0.25">
      <c r="A48" s="9" t="s">
        <v>242</v>
      </c>
      <c r="B48" s="10">
        <f>C48*1.05</f>
        <v>36.75</v>
      </c>
      <c r="C48" s="525">
        <v>35</v>
      </c>
      <c r="D48" s="2"/>
      <c r="E48" s="74"/>
      <c r="F48" s="65"/>
      <c r="G48" s="65"/>
      <c r="H48" s="17"/>
      <c r="I48" s="375"/>
      <c r="J48" s="117"/>
      <c r="K48" s="117"/>
      <c r="L48" s="117"/>
      <c r="M48" s="117"/>
      <c r="N48" s="117"/>
      <c r="O48" s="117"/>
      <c r="P48" s="117"/>
      <c r="Q48" s="117"/>
      <c r="R48" s="117"/>
      <c r="S48" s="117"/>
    </row>
    <row r="49" spans="1:19" s="57" customFormat="1" ht="23.25" customHeight="1" x14ac:dyDescent="0.25">
      <c r="A49" s="9" t="s">
        <v>314</v>
      </c>
      <c r="B49" s="10">
        <f>C48*1.02</f>
        <v>35.700000000000003</v>
      </c>
      <c r="C49" s="319"/>
      <c r="D49" s="2"/>
      <c r="E49" s="74"/>
      <c r="F49" s="65"/>
      <c r="G49" s="65"/>
      <c r="H49" s="17"/>
      <c r="I49" s="375"/>
      <c r="J49" s="117"/>
      <c r="K49" s="117"/>
      <c r="L49" s="117"/>
      <c r="M49" s="117"/>
      <c r="N49" s="117"/>
      <c r="O49" s="117"/>
      <c r="P49" s="117"/>
      <c r="Q49" s="117"/>
      <c r="R49" s="117"/>
      <c r="S49" s="117"/>
    </row>
    <row r="50" spans="1:19" s="57" customFormat="1" ht="23.25" customHeight="1" x14ac:dyDescent="0.25">
      <c r="A50" s="110" t="s">
        <v>116</v>
      </c>
      <c r="B50" s="62">
        <f>C50*1.25</f>
        <v>43.75</v>
      </c>
      <c r="C50" s="62">
        <v>35</v>
      </c>
      <c r="D50" s="2"/>
      <c r="E50" s="74"/>
      <c r="F50" s="65"/>
      <c r="G50" s="65"/>
      <c r="H50" s="17"/>
      <c r="I50" s="375"/>
      <c r="J50" s="117"/>
      <c r="K50" s="117"/>
      <c r="L50" s="117"/>
      <c r="M50" s="117"/>
      <c r="N50" s="117"/>
      <c r="O50" s="117"/>
      <c r="P50" s="117"/>
      <c r="Q50" s="117"/>
      <c r="R50" s="117"/>
      <c r="S50" s="117"/>
    </row>
    <row r="51" spans="1:19" s="57" customFormat="1" ht="23.25" customHeight="1" x14ac:dyDescent="0.25">
      <c r="A51" s="97" t="s">
        <v>150</v>
      </c>
      <c r="B51" s="62">
        <f>C51*1.35</f>
        <v>47.25</v>
      </c>
      <c r="C51" s="62">
        <v>35</v>
      </c>
      <c r="D51" s="2"/>
      <c r="E51" s="74"/>
      <c r="F51" s="65"/>
      <c r="G51" s="65"/>
      <c r="H51" s="17"/>
      <c r="I51" s="375"/>
      <c r="J51" s="117"/>
      <c r="K51" s="117"/>
      <c r="L51" s="117"/>
      <c r="M51" s="117"/>
      <c r="N51" s="117"/>
      <c r="O51" s="117"/>
      <c r="P51" s="117"/>
      <c r="Q51" s="117"/>
      <c r="R51" s="117"/>
      <c r="S51" s="117"/>
    </row>
    <row r="52" spans="1:19" s="57" customFormat="1" ht="23.25" customHeight="1" x14ac:dyDescent="0.25">
      <c r="A52" s="97" t="s">
        <v>321</v>
      </c>
      <c r="B52" s="62">
        <f>C52</f>
        <v>7</v>
      </c>
      <c r="C52" s="374">
        <v>7</v>
      </c>
      <c r="D52" s="2"/>
      <c r="E52" s="74"/>
      <c r="F52" s="65"/>
      <c r="G52" s="65"/>
      <c r="H52" s="17"/>
      <c r="I52" s="375"/>
      <c r="J52" s="117"/>
      <c r="K52" s="117"/>
      <c r="L52" s="117"/>
      <c r="M52" s="117"/>
      <c r="N52" s="117"/>
      <c r="O52" s="117"/>
      <c r="P52" s="117"/>
      <c r="Q52" s="117"/>
      <c r="R52" s="117"/>
      <c r="S52" s="117"/>
    </row>
    <row r="53" spans="1:19" s="57" customFormat="1" ht="23.25" customHeight="1" x14ac:dyDescent="0.25">
      <c r="A53" s="388" t="s">
        <v>320</v>
      </c>
      <c r="B53" s="389"/>
      <c r="C53" s="190">
        <f>C52*3</f>
        <v>21</v>
      </c>
      <c r="D53" s="2"/>
      <c r="E53" s="74"/>
      <c r="F53" s="65"/>
      <c r="G53" s="65"/>
      <c r="H53" s="17"/>
      <c r="I53" s="375"/>
      <c r="J53" s="117"/>
      <c r="K53" s="117"/>
      <c r="L53" s="117"/>
      <c r="M53" s="117"/>
      <c r="N53" s="117"/>
      <c r="O53" s="117"/>
      <c r="P53" s="117"/>
      <c r="Q53" s="117"/>
      <c r="R53" s="117"/>
      <c r="S53" s="117"/>
    </row>
    <row r="54" spans="1:19" s="57" customFormat="1" ht="23.25" customHeight="1" x14ac:dyDescent="0.25">
      <c r="A54" s="135" t="s">
        <v>95</v>
      </c>
      <c r="B54" s="10"/>
      <c r="C54" s="190">
        <v>10</v>
      </c>
      <c r="D54" s="109"/>
      <c r="E54" s="137"/>
      <c r="F54" s="137"/>
      <c r="G54" s="137"/>
      <c r="H54" s="24"/>
      <c r="I54" s="375"/>
      <c r="J54" s="117"/>
      <c r="K54" s="117"/>
      <c r="L54" s="117"/>
      <c r="M54" s="117"/>
      <c r="N54" s="117"/>
      <c r="O54" s="117"/>
      <c r="P54" s="117"/>
      <c r="Q54" s="117"/>
      <c r="R54" s="117"/>
      <c r="S54" s="117"/>
    </row>
    <row r="55" spans="1:19" s="57" customFormat="1" ht="23.25" customHeight="1" x14ac:dyDescent="0.25">
      <c r="A55" s="9" t="s">
        <v>71</v>
      </c>
      <c r="B55" s="10">
        <f>C55</f>
        <v>7</v>
      </c>
      <c r="C55" s="374">
        <v>7</v>
      </c>
      <c r="D55" s="109"/>
      <c r="E55" s="109"/>
      <c r="F55" s="109"/>
      <c r="G55" s="109"/>
      <c r="H55" s="104"/>
      <c r="I55" s="375"/>
      <c r="J55" s="117"/>
      <c r="K55" s="117"/>
      <c r="L55" s="117"/>
      <c r="M55" s="117"/>
      <c r="N55" s="117"/>
      <c r="O55" s="117"/>
      <c r="P55" s="117"/>
      <c r="Q55" s="117"/>
      <c r="R55" s="117"/>
      <c r="S55" s="117"/>
    </row>
    <row r="56" spans="1:19" s="57" customFormat="1" ht="23.25" customHeight="1" x14ac:dyDescent="0.25">
      <c r="A56" s="9" t="s">
        <v>77</v>
      </c>
      <c r="B56" s="10">
        <f>C56</f>
        <v>1.6</v>
      </c>
      <c r="C56" s="374">
        <v>1.6</v>
      </c>
      <c r="D56" s="109"/>
      <c r="E56" s="109"/>
      <c r="F56" s="109"/>
      <c r="G56" s="109"/>
      <c r="H56" s="104"/>
      <c r="I56" s="375"/>
      <c r="J56" s="117"/>
      <c r="K56" s="117"/>
      <c r="L56" s="117"/>
      <c r="M56" s="117"/>
      <c r="N56" s="117"/>
      <c r="O56" s="117"/>
      <c r="P56" s="117"/>
      <c r="Q56" s="117"/>
      <c r="R56" s="117"/>
      <c r="S56" s="117"/>
    </row>
    <row r="57" spans="1:19" s="57" customFormat="1" ht="23.25" customHeight="1" x14ac:dyDescent="0.25">
      <c r="A57" s="9" t="s">
        <v>96</v>
      </c>
      <c r="B57" s="10">
        <f>C57</f>
        <v>3.5</v>
      </c>
      <c r="C57" s="374">
        <v>3.5</v>
      </c>
      <c r="D57" s="109"/>
      <c r="E57" s="109"/>
      <c r="F57" s="109"/>
      <c r="G57" s="109"/>
      <c r="H57" s="104"/>
      <c r="I57" s="375"/>
      <c r="J57" s="117"/>
      <c r="K57" s="117"/>
      <c r="L57" s="117"/>
      <c r="M57" s="117"/>
      <c r="N57" s="117"/>
      <c r="O57" s="117"/>
      <c r="P57" s="117"/>
      <c r="Q57" s="117"/>
      <c r="R57" s="117"/>
      <c r="S57" s="117"/>
    </row>
    <row r="58" spans="1:19" s="57" customFormat="1" ht="23.25" customHeight="1" x14ac:dyDescent="0.25">
      <c r="A58" s="9" t="s">
        <v>79</v>
      </c>
      <c r="B58" s="10">
        <f>C58</f>
        <v>0.2</v>
      </c>
      <c r="C58" s="374">
        <v>0.2</v>
      </c>
      <c r="D58" s="109"/>
      <c r="E58" s="109"/>
      <c r="F58" s="109"/>
      <c r="G58" s="109"/>
      <c r="H58" s="104"/>
      <c r="I58" s="375"/>
      <c r="J58" s="117"/>
      <c r="K58" s="117"/>
      <c r="L58" s="117"/>
      <c r="M58" s="117"/>
      <c r="N58" s="117"/>
      <c r="O58" s="117"/>
      <c r="P58" s="117"/>
      <c r="Q58" s="117"/>
      <c r="R58" s="117"/>
      <c r="S58" s="117"/>
    </row>
    <row r="59" spans="1:19" s="57" customFormat="1" ht="23.25" customHeight="1" x14ac:dyDescent="0.25">
      <c r="A59" s="599" t="s">
        <v>345</v>
      </c>
      <c r="B59" s="600"/>
      <c r="C59" s="601"/>
      <c r="D59" s="206">
        <v>250</v>
      </c>
      <c r="E59" s="200">
        <v>8.34</v>
      </c>
      <c r="F59" s="200">
        <v>2.08</v>
      </c>
      <c r="G59" s="200">
        <v>22.98</v>
      </c>
      <c r="H59" s="200">
        <v>173.05</v>
      </c>
      <c r="I59" s="231" t="s">
        <v>333</v>
      </c>
      <c r="J59" s="117"/>
      <c r="K59" s="117"/>
      <c r="L59" s="117"/>
      <c r="M59" s="117"/>
      <c r="N59" s="117"/>
      <c r="O59" s="117"/>
      <c r="P59" s="117"/>
      <c r="Q59" s="117"/>
      <c r="R59" s="117"/>
      <c r="S59" s="117"/>
    </row>
    <row r="60" spans="1:19" s="57" customFormat="1" ht="23.25" customHeight="1" x14ac:dyDescent="0.25">
      <c r="A60" s="79" t="s">
        <v>334</v>
      </c>
      <c r="B60" s="52">
        <f>C60*1.35</f>
        <v>18.403200000000002</v>
      </c>
      <c r="C60" s="52">
        <f>C61*1.2</f>
        <v>13.632</v>
      </c>
      <c r="D60" s="7"/>
      <c r="E60" s="8"/>
      <c r="F60" s="8"/>
      <c r="G60" s="8"/>
      <c r="H60" s="317"/>
      <c r="I60" s="248"/>
      <c r="J60" s="117"/>
      <c r="K60" s="117"/>
      <c r="L60" s="117"/>
      <c r="M60" s="117"/>
      <c r="N60" s="117"/>
      <c r="O60" s="117"/>
      <c r="P60" s="117"/>
      <c r="Q60" s="117"/>
      <c r="R60" s="117"/>
      <c r="S60" s="117"/>
    </row>
    <row r="61" spans="1:19" s="57" customFormat="1" ht="23.25" customHeight="1" x14ac:dyDescent="0.25">
      <c r="A61" s="390" t="s">
        <v>322</v>
      </c>
      <c r="B61" s="50"/>
      <c r="C61" s="50">
        <v>11.36</v>
      </c>
      <c r="D61" s="7"/>
      <c r="E61" s="8"/>
      <c r="F61" s="8"/>
      <c r="G61" s="8"/>
      <c r="H61" s="317"/>
      <c r="I61" s="248"/>
      <c r="J61" s="117"/>
      <c r="K61" s="117"/>
      <c r="L61" s="117"/>
      <c r="M61" s="117"/>
      <c r="N61" s="117"/>
      <c r="O61" s="117"/>
      <c r="P61" s="117"/>
      <c r="Q61" s="117"/>
      <c r="R61" s="117"/>
      <c r="S61" s="117"/>
    </row>
    <row r="62" spans="1:19" s="57" customFormat="1" ht="23.25" customHeight="1" x14ac:dyDescent="0.25">
      <c r="A62" s="15" t="s">
        <v>182</v>
      </c>
      <c r="B62" s="44">
        <f>C62*1.33</f>
        <v>17.728899999999999</v>
      </c>
      <c r="C62" s="558">
        <v>13.33</v>
      </c>
      <c r="D62" s="391"/>
      <c r="E62" s="23"/>
      <c r="F62" s="19"/>
      <c r="G62" s="19"/>
      <c r="H62" s="71"/>
      <c r="I62" s="248"/>
      <c r="J62" s="117"/>
      <c r="K62" s="117"/>
      <c r="L62" s="117"/>
      <c r="M62" s="117"/>
      <c r="N62" s="117"/>
      <c r="O62" s="117"/>
      <c r="P62" s="117"/>
      <c r="Q62" s="117"/>
      <c r="R62" s="117"/>
      <c r="S62" s="117"/>
    </row>
    <row r="63" spans="1:19" s="57" customFormat="1" ht="23.25" customHeight="1" x14ac:dyDescent="0.25">
      <c r="A63" s="15" t="s">
        <v>183</v>
      </c>
      <c r="B63" s="44">
        <f>C62*1.43</f>
        <v>19.061899999999998</v>
      </c>
      <c r="C63" s="559"/>
      <c r="D63" s="391"/>
      <c r="E63" s="23"/>
      <c r="F63" s="19"/>
      <c r="G63" s="19"/>
      <c r="H63" s="71"/>
      <c r="I63" s="248"/>
      <c r="J63" s="117"/>
      <c r="K63" s="117"/>
      <c r="L63" s="117"/>
      <c r="M63" s="117"/>
      <c r="N63" s="117"/>
      <c r="O63" s="117"/>
      <c r="P63" s="117"/>
      <c r="Q63" s="117"/>
      <c r="R63" s="117"/>
      <c r="S63" s="117"/>
    </row>
    <row r="64" spans="1:19" s="57" customFormat="1" ht="23.25" customHeight="1" x14ac:dyDescent="0.25">
      <c r="A64" s="15" t="s">
        <v>184</v>
      </c>
      <c r="B64" s="44">
        <f>C62*1.54</f>
        <v>20.528200000000002</v>
      </c>
      <c r="C64" s="559"/>
      <c r="D64" s="391"/>
      <c r="E64" s="23"/>
      <c r="F64" s="19"/>
      <c r="G64" s="19"/>
      <c r="H64" s="71"/>
      <c r="I64" s="248"/>
      <c r="J64" s="117"/>
      <c r="K64" s="117"/>
      <c r="L64" s="117"/>
      <c r="M64" s="117"/>
      <c r="N64" s="117"/>
      <c r="O64" s="117"/>
      <c r="P64" s="117"/>
      <c r="Q64" s="117"/>
      <c r="R64" s="117"/>
      <c r="S64" s="117"/>
    </row>
    <row r="65" spans="1:19" s="57" customFormat="1" ht="23.25" customHeight="1" x14ac:dyDescent="0.25">
      <c r="A65" s="15" t="s">
        <v>185</v>
      </c>
      <c r="B65" s="44">
        <f>C62*1.67</f>
        <v>22.261099999999999</v>
      </c>
      <c r="C65" s="560"/>
      <c r="D65" s="391"/>
      <c r="E65" s="23"/>
      <c r="F65" s="23"/>
      <c r="G65" s="23"/>
      <c r="H65" s="156"/>
      <c r="I65" s="248"/>
      <c r="J65" s="117"/>
      <c r="K65" s="117"/>
      <c r="L65" s="117"/>
      <c r="M65" s="117"/>
      <c r="N65" s="117"/>
      <c r="O65" s="117"/>
      <c r="P65" s="117"/>
      <c r="Q65" s="117"/>
      <c r="R65" s="117"/>
      <c r="S65" s="117"/>
    </row>
    <row r="66" spans="1:19" s="57" customFormat="1" ht="23.25" customHeight="1" x14ac:dyDescent="0.25">
      <c r="A66" s="18" t="s">
        <v>326</v>
      </c>
      <c r="B66" s="19">
        <f>C66*1.25</f>
        <v>26.987500000000001</v>
      </c>
      <c r="C66" s="19">
        <v>21.59</v>
      </c>
      <c r="D66" s="20"/>
      <c r="E66" s="19"/>
      <c r="F66" s="19"/>
      <c r="G66" s="19"/>
      <c r="H66" s="71"/>
      <c r="I66" s="248"/>
      <c r="J66" s="117"/>
      <c r="K66" s="117"/>
      <c r="L66" s="117"/>
      <c r="M66" s="117"/>
      <c r="N66" s="117"/>
      <c r="O66" s="117"/>
      <c r="P66" s="117"/>
      <c r="Q66" s="117"/>
      <c r="R66" s="117"/>
      <c r="S66" s="117"/>
    </row>
    <row r="67" spans="1:19" s="57" customFormat="1" ht="23.25" customHeight="1" x14ac:dyDescent="0.25">
      <c r="A67" s="18" t="s">
        <v>327</v>
      </c>
      <c r="B67" s="19">
        <f>C67*1.25</f>
        <v>42.612500000000004</v>
      </c>
      <c r="C67" s="19">
        <v>34.090000000000003</v>
      </c>
      <c r="D67" s="20"/>
      <c r="E67" s="19"/>
      <c r="F67" s="19"/>
      <c r="G67" s="19"/>
      <c r="H67" s="71"/>
      <c r="I67" s="248"/>
      <c r="J67" s="117"/>
      <c r="K67" s="117"/>
      <c r="L67" s="117"/>
      <c r="M67" s="117"/>
      <c r="N67" s="117"/>
      <c r="O67" s="117"/>
      <c r="P67" s="117"/>
      <c r="Q67" s="117"/>
      <c r="R67" s="117"/>
      <c r="S67" s="117"/>
    </row>
    <row r="68" spans="1:19" s="57" customFormat="1" ht="23.25" customHeight="1" x14ac:dyDescent="0.25">
      <c r="A68" s="18" t="s">
        <v>328</v>
      </c>
      <c r="B68" s="19">
        <f>C68*1.33</f>
        <v>45.339700000000008</v>
      </c>
      <c r="C68" s="19">
        <v>34.090000000000003</v>
      </c>
      <c r="D68" s="20"/>
      <c r="E68" s="19"/>
      <c r="F68" s="19"/>
      <c r="G68" s="19"/>
      <c r="H68" s="71"/>
      <c r="I68" s="248"/>
      <c r="J68" s="117"/>
      <c r="K68" s="117"/>
      <c r="L68" s="117"/>
      <c r="M68" s="117"/>
      <c r="N68" s="117"/>
      <c r="O68" s="117"/>
      <c r="P68" s="117"/>
      <c r="Q68" s="117"/>
      <c r="R68" s="117"/>
      <c r="S68" s="117"/>
    </row>
    <row r="69" spans="1:19" s="57" customFormat="1" ht="23.25" customHeight="1" x14ac:dyDescent="0.25">
      <c r="A69" s="18" t="s">
        <v>329</v>
      </c>
      <c r="B69" s="19">
        <f>C69*1.25</f>
        <v>15.625</v>
      </c>
      <c r="C69" s="19">
        <v>12.5</v>
      </c>
      <c r="D69" s="391"/>
      <c r="E69" s="23"/>
      <c r="F69" s="19"/>
      <c r="G69" s="19"/>
      <c r="H69" s="71"/>
      <c r="I69" s="248"/>
      <c r="J69" s="117"/>
      <c r="K69" s="117"/>
      <c r="L69" s="117"/>
      <c r="M69" s="117"/>
      <c r="N69" s="117"/>
      <c r="O69" s="117"/>
      <c r="P69" s="117"/>
      <c r="Q69" s="117"/>
      <c r="R69" s="117"/>
      <c r="S69" s="117"/>
    </row>
    <row r="70" spans="1:19" s="57" customFormat="1" ht="23.25" customHeight="1" x14ac:dyDescent="0.25">
      <c r="A70" s="18" t="s">
        <v>328</v>
      </c>
      <c r="B70" s="19">
        <f>C70*1.33</f>
        <v>16.625</v>
      </c>
      <c r="C70" s="19">
        <v>12.5</v>
      </c>
      <c r="D70" s="391"/>
      <c r="E70" s="23"/>
      <c r="F70" s="19"/>
      <c r="G70" s="19"/>
      <c r="H70" s="71"/>
      <c r="I70" s="248"/>
      <c r="J70" s="117"/>
      <c r="K70" s="117"/>
      <c r="L70" s="117"/>
      <c r="M70" s="117"/>
      <c r="N70" s="117"/>
      <c r="O70" s="117"/>
      <c r="P70" s="117"/>
      <c r="Q70" s="117"/>
      <c r="R70" s="117"/>
      <c r="S70" s="117"/>
    </row>
    <row r="71" spans="1:19" s="57" customFormat="1" ht="23.25" customHeight="1" x14ac:dyDescent="0.25">
      <c r="A71" s="392" t="s">
        <v>330</v>
      </c>
      <c r="B71" s="19">
        <f>C71</f>
        <v>5</v>
      </c>
      <c r="C71" s="19">
        <v>5</v>
      </c>
      <c r="D71" s="20"/>
      <c r="E71" s="19"/>
      <c r="F71" s="19"/>
      <c r="G71" s="19"/>
      <c r="H71" s="71"/>
      <c r="I71" s="248"/>
      <c r="J71" s="117"/>
      <c r="K71" s="117"/>
      <c r="L71" s="117"/>
      <c r="M71" s="117"/>
      <c r="N71" s="117"/>
      <c r="O71" s="117"/>
      <c r="P71" s="117"/>
      <c r="Q71" s="117"/>
      <c r="R71" s="117"/>
      <c r="S71" s="117"/>
    </row>
    <row r="72" spans="1:19" s="57" customFormat="1" ht="23.25" customHeight="1" x14ac:dyDescent="0.25">
      <c r="A72" s="18" t="s">
        <v>70</v>
      </c>
      <c r="B72" s="393">
        <f>C72*1.19</f>
        <v>14.875</v>
      </c>
      <c r="C72" s="19">
        <v>12.5</v>
      </c>
      <c r="D72" s="391"/>
      <c r="E72" s="23"/>
      <c r="F72" s="19"/>
      <c r="G72" s="19"/>
      <c r="H72" s="71"/>
      <c r="I72" s="248"/>
      <c r="J72" s="117"/>
      <c r="K72" s="117"/>
      <c r="L72" s="117"/>
      <c r="M72" s="117"/>
      <c r="N72" s="117"/>
      <c r="O72" s="117"/>
      <c r="P72" s="117"/>
      <c r="Q72" s="117"/>
      <c r="R72" s="117"/>
      <c r="S72" s="117"/>
    </row>
    <row r="73" spans="1:19" s="57" customFormat="1" ht="23.25" customHeight="1" x14ac:dyDescent="0.25">
      <c r="A73" s="18" t="s">
        <v>331</v>
      </c>
      <c r="B73" s="393">
        <f t="shared" ref="B73:B78" si="1">C73</f>
        <v>0.01</v>
      </c>
      <c r="C73" s="19">
        <v>0.01</v>
      </c>
      <c r="D73" s="391"/>
      <c r="E73" s="23"/>
      <c r="F73" s="19"/>
      <c r="G73" s="19"/>
      <c r="H73" s="71"/>
      <c r="I73" s="248"/>
      <c r="J73" s="117"/>
      <c r="K73" s="117"/>
      <c r="L73" s="117"/>
      <c r="M73" s="117"/>
      <c r="N73" s="117"/>
      <c r="O73" s="117"/>
      <c r="P73" s="117"/>
      <c r="Q73" s="117"/>
      <c r="R73" s="117"/>
      <c r="S73" s="117"/>
    </row>
    <row r="74" spans="1:19" s="57" customFormat="1" ht="23.25" customHeight="1" x14ac:dyDescent="0.25">
      <c r="A74" s="18" t="s">
        <v>332</v>
      </c>
      <c r="B74" s="393">
        <f t="shared" si="1"/>
        <v>7</v>
      </c>
      <c r="C74" s="19">
        <v>7</v>
      </c>
      <c r="D74" s="391"/>
      <c r="E74" s="23"/>
      <c r="F74" s="19"/>
      <c r="G74" s="19"/>
      <c r="H74" s="71"/>
      <c r="I74" s="248"/>
      <c r="J74" s="117"/>
      <c r="K74" s="117"/>
      <c r="L74" s="117"/>
      <c r="M74" s="117"/>
      <c r="N74" s="117"/>
      <c r="O74" s="117"/>
      <c r="P74" s="117"/>
      <c r="Q74" s="117"/>
      <c r="R74" s="117"/>
      <c r="S74" s="117"/>
    </row>
    <row r="75" spans="1:19" s="57" customFormat="1" ht="23.25" customHeight="1" x14ac:dyDescent="0.25">
      <c r="A75" s="18" t="s">
        <v>301</v>
      </c>
      <c r="B75" s="19">
        <f t="shared" si="1"/>
        <v>7</v>
      </c>
      <c r="C75" s="19">
        <v>7</v>
      </c>
      <c r="D75" s="391"/>
      <c r="E75" s="23"/>
      <c r="F75" s="19"/>
      <c r="G75" s="19"/>
      <c r="H75" s="71"/>
      <c r="I75" s="248"/>
      <c r="J75" s="117"/>
      <c r="K75" s="117"/>
      <c r="L75" s="117"/>
      <c r="M75" s="117"/>
      <c r="N75" s="117"/>
      <c r="O75" s="117"/>
      <c r="P75" s="117"/>
      <c r="Q75" s="117"/>
      <c r="R75" s="117"/>
      <c r="S75" s="117"/>
    </row>
    <row r="76" spans="1:19" s="57" customFormat="1" ht="23.25" customHeight="1" x14ac:dyDescent="0.25">
      <c r="A76" s="392" t="s">
        <v>227</v>
      </c>
      <c r="B76" s="19">
        <f t="shared" si="1"/>
        <v>4</v>
      </c>
      <c r="C76" s="19">
        <v>4</v>
      </c>
      <c r="D76" s="391"/>
      <c r="E76" s="23"/>
      <c r="F76" s="23"/>
      <c r="G76" s="23"/>
      <c r="H76" s="156"/>
      <c r="I76" s="248"/>
      <c r="J76" s="117"/>
      <c r="K76" s="117"/>
      <c r="L76" s="117"/>
      <c r="M76" s="117"/>
      <c r="N76" s="117"/>
      <c r="O76" s="117"/>
      <c r="P76" s="117"/>
      <c r="Q76" s="117"/>
      <c r="R76" s="117"/>
      <c r="S76" s="117"/>
    </row>
    <row r="77" spans="1:19" s="57" customFormat="1" ht="23.25" customHeight="1" x14ac:dyDescent="0.25">
      <c r="A77" s="392" t="s">
        <v>79</v>
      </c>
      <c r="B77" s="19">
        <f t="shared" si="1"/>
        <v>1.5</v>
      </c>
      <c r="C77" s="19">
        <v>1.5</v>
      </c>
      <c r="D77" s="391"/>
      <c r="E77" s="23"/>
      <c r="F77" s="23"/>
      <c r="G77" s="23"/>
      <c r="H77" s="156"/>
      <c r="I77" s="248"/>
      <c r="J77" s="117"/>
      <c r="K77" s="117"/>
      <c r="L77" s="117"/>
      <c r="M77" s="117"/>
      <c r="N77" s="117"/>
      <c r="O77" s="117"/>
      <c r="P77" s="117"/>
      <c r="Q77" s="117"/>
      <c r="R77" s="117"/>
      <c r="S77" s="117"/>
    </row>
    <row r="78" spans="1:19" s="57" customFormat="1" ht="23.25" customHeight="1" x14ac:dyDescent="0.25">
      <c r="A78" s="9" t="s">
        <v>16</v>
      </c>
      <c r="B78" s="19">
        <f t="shared" si="1"/>
        <v>1.75</v>
      </c>
      <c r="C78" s="19">
        <v>1.75</v>
      </c>
      <c r="D78" s="391"/>
      <c r="E78" s="23"/>
      <c r="F78" s="23"/>
      <c r="G78" s="23"/>
      <c r="H78" s="156"/>
      <c r="I78" s="248"/>
      <c r="J78" s="117"/>
      <c r="K78" s="117"/>
      <c r="L78" s="117"/>
      <c r="M78" s="117"/>
      <c r="N78" s="117"/>
      <c r="O78" s="117"/>
      <c r="P78" s="117"/>
      <c r="Q78" s="117"/>
      <c r="R78" s="117"/>
      <c r="S78" s="117"/>
    </row>
    <row r="79" spans="1:19" s="57" customFormat="1" ht="23.25" customHeight="1" x14ac:dyDescent="0.25">
      <c r="A79" s="376" t="s">
        <v>291</v>
      </c>
      <c r="B79" s="160"/>
      <c r="C79" s="160"/>
      <c r="D79" s="234">
        <v>100</v>
      </c>
      <c r="E79" s="218">
        <v>13.08</v>
      </c>
      <c r="F79" s="218">
        <v>19.760000000000002</v>
      </c>
      <c r="G79" s="218">
        <v>21.87</v>
      </c>
      <c r="H79" s="218">
        <v>373.1</v>
      </c>
      <c r="I79" s="251"/>
      <c r="J79" s="117"/>
      <c r="K79" s="117"/>
      <c r="L79" s="117"/>
      <c r="M79" s="117"/>
      <c r="N79" s="117"/>
      <c r="O79" s="117"/>
      <c r="P79" s="117"/>
      <c r="Q79" s="117"/>
      <c r="R79" s="117"/>
      <c r="S79" s="117"/>
    </row>
    <row r="80" spans="1:19" s="57" customFormat="1" ht="23.25" customHeight="1" x14ac:dyDescent="0.25">
      <c r="A80" s="340" t="s">
        <v>255</v>
      </c>
      <c r="B80" s="52"/>
      <c r="C80" s="52"/>
      <c r="D80" s="43"/>
      <c r="E80" s="71"/>
      <c r="F80" s="71"/>
      <c r="G80" s="71"/>
      <c r="H80" s="71"/>
      <c r="I80" s="71"/>
      <c r="J80" s="117"/>
      <c r="K80" s="117"/>
      <c r="L80" s="117"/>
      <c r="M80" s="117"/>
      <c r="N80" s="117"/>
      <c r="O80" s="117"/>
      <c r="P80" s="117"/>
      <c r="Q80" s="117"/>
      <c r="R80" s="117"/>
      <c r="S80" s="117"/>
    </row>
    <row r="81" spans="1:19" s="57" customFormat="1" ht="23.25" customHeight="1" x14ac:dyDescent="0.25">
      <c r="A81" s="39" t="s">
        <v>132</v>
      </c>
      <c r="B81" s="52">
        <f>C81*1.1</f>
        <v>14.971</v>
      </c>
      <c r="C81" s="52">
        <v>13.61</v>
      </c>
      <c r="D81" s="43"/>
      <c r="E81" s="71"/>
      <c r="F81" s="71"/>
      <c r="G81" s="71"/>
      <c r="H81" s="71"/>
      <c r="I81" s="71"/>
      <c r="J81" s="117"/>
      <c r="K81" s="117"/>
      <c r="L81" s="117"/>
      <c r="M81" s="117"/>
      <c r="N81" s="117"/>
      <c r="O81" s="117"/>
      <c r="P81" s="117"/>
      <c r="Q81" s="117"/>
      <c r="R81" s="117"/>
      <c r="S81" s="117"/>
    </row>
    <row r="82" spans="1:19" s="57" customFormat="1" ht="23.25" customHeight="1" x14ac:dyDescent="0.25">
      <c r="A82" s="39" t="s">
        <v>130</v>
      </c>
      <c r="B82" s="52">
        <f>C82*1.1</f>
        <v>14.971</v>
      </c>
      <c r="C82" s="52">
        <v>13.61</v>
      </c>
      <c r="D82" s="43"/>
      <c r="E82" s="71"/>
      <c r="F82" s="71"/>
      <c r="G82" s="71"/>
      <c r="H82" s="71"/>
      <c r="I82" s="71"/>
      <c r="J82" s="117"/>
      <c r="K82" s="117"/>
      <c r="L82" s="117"/>
      <c r="M82" s="117"/>
      <c r="N82" s="117"/>
      <c r="O82" s="117"/>
      <c r="P82" s="117"/>
      <c r="Q82" s="117"/>
      <c r="R82" s="117"/>
      <c r="S82" s="117"/>
    </row>
    <row r="83" spans="1:19" s="57" customFormat="1" ht="23.25" customHeight="1" x14ac:dyDescent="0.25">
      <c r="A83" s="42" t="s">
        <v>131</v>
      </c>
      <c r="B83" s="52">
        <f>C83*1.05</f>
        <v>17.1465</v>
      </c>
      <c r="C83" s="52">
        <v>16.329999999999998</v>
      </c>
      <c r="D83" s="43"/>
      <c r="E83" s="71"/>
      <c r="F83" s="71"/>
      <c r="G83" s="71"/>
      <c r="H83" s="71"/>
      <c r="I83" s="71"/>
      <c r="J83" s="117"/>
      <c r="K83" s="117"/>
      <c r="L83" s="117"/>
      <c r="M83" s="117"/>
      <c r="N83" s="117"/>
      <c r="O83" s="117"/>
      <c r="P83" s="117"/>
      <c r="Q83" s="117"/>
      <c r="R83" s="117"/>
      <c r="S83" s="117"/>
    </row>
    <row r="84" spans="1:19" s="57" customFormat="1" ht="23.25" customHeight="1" x14ac:dyDescent="0.25">
      <c r="A84" s="42" t="s">
        <v>141</v>
      </c>
      <c r="B84" s="52">
        <f>C84</f>
        <v>2.4500000000000002</v>
      </c>
      <c r="C84" s="52">
        <v>2.4500000000000002</v>
      </c>
      <c r="D84" s="43"/>
      <c r="E84" s="71"/>
      <c r="F84" s="71"/>
      <c r="G84" s="71"/>
      <c r="H84" s="71"/>
      <c r="I84" s="71"/>
      <c r="J84" s="117"/>
      <c r="K84" s="117"/>
      <c r="L84" s="117"/>
      <c r="M84" s="117"/>
      <c r="N84" s="117"/>
      <c r="O84" s="117"/>
      <c r="P84" s="117"/>
      <c r="Q84" s="117"/>
      <c r="R84" s="117"/>
      <c r="S84" s="117"/>
    </row>
    <row r="85" spans="1:19" s="57" customFormat="1" ht="23.25" customHeight="1" x14ac:dyDescent="0.25">
      <c r="A85" s="42" t="s">
        <v>70</v>
      </c>
      <c r="B85" s="52">
        <f>C85*1.19</f>
        <v>19.432699999999997</v>
      </c>
      <c r="C85" s="52">
        <v>16.329999999999998</v>
      </c>
      <c r="D85" s="43"/>
      <c r="E85" s="71"/>
      <c r="F85" s="71"/>
      <c r="G85" s="71"/>
      <c r="H85" s="71"/>
      <c r="I85" s="71"/>
      <c r="J85" s="117"/>
      <c r="K85" s="117"/>
      <c r="L85" s="117"/>
      <c r="M85" s="117"/>
      <c r="N85" s="117"/>
      <c r="O85" s="117"/>
      <c r="P85" s="117"/>
      <c r="Q85" s="117"/>
      <c r="R85" s="117"/>
      <c r="S85" s="117"/>
    </row>
    <row r="86" spans="1:19" s="57" customFormat="1" ht="23.25" customHeight="1" x14ac:dyDescent="0.25">
      <c r="A86" s="163" t="s">
        <v>154</v>
      </c>
      <c r="B86" s="52"/>
      <c r="C86" s="50">
        <f>C85/2</f>
        <v>8.1649999999999991</v>
      </c>
      <c r="D86" s="43"/>
      <c r="E86" s="71"/>
      <c r="F86" s="71"/>
      <c r="G86" s="71"/>
      <c r="H86" s="71"/>
      <c r="I86" s="71"/>
      <c r="J86" s="117"/>
      <c r="K86" s="117"/>
      <c r="L86" s="117"/>
      <c r="M86" s="117"/>
      <c r="N86" s="117"/>
      <c r="O86" s="117"/>
      <c r="P86" s="117"/>
      <c r="Q86" s="117"/>
      <c r="R86" s="117"/>
      <c r="S86" s="117"/>
    </row>
    <row r="87" spans="1:19" s="57" customFormat="1" ht="23.25" customHeight="1" x14ac:dyDescent="0.25">
      <c r="A87" s="163" t="s">
        <v>296</v>
      </c>
      <c r="B87" s="52"/>
      <c r="C87" s="50">
        <f>C86+C84+C83+C82+C81</f>
        <v>54.164999999999992</v>
      </c>
      <c r="D87" s="43"/>
      <c r="E87" s="71"/>
      <c r="F87" s="71"/>
      <c r="G87" s="71"/>
      <c r="H87" s="71"/>
      <c r="I87" s="71"/>
      <c r="J87" s="117"/>
      <c r="K87" s="117"/>
      <c r="L87" s="117"/>
      <c r="M87" s="117"/>
      <c r="N87" s="117"/>
      <c r="O87" s="117"/>
      <c r="P87" s="117"/>
      <c r="Q87" s="117"/>
      <c r="R87" s="117"/>
      <c r="S87" s="117"/>
    </row>
    <row r="88" spans="1:19" s="57" customFormat="1" ht="23.25" customHeight="1" x14ac:dyDescent="0.25">
      <c r="A88" s="21" t="s">
        <v>257</v>
      </c>
      <c r="B88" s="22">
        <f>C88</f>
        <v>9.1999999999999993</v>
      </c>
      <c r="C88" s="22">
        <v>9.1999999999999993</v>
      </c>
      <c r="D88" s="43"/>
      <c r="E88" s="71"/>
      <c r="F88" s="71"/>
      <c r="G88" s="71"/>
      <c r="H88" s="71"/>
      <c r="I88" s="156"/>
      <c r="J88" s="117"/>
      <c r="K88" s="117"/>
      <c r="L88" s="117"/>
      <c r="M88" s="117"/>
      <c r="N88" s="117"/>
      <c r="O88" s="117"/>
      <c r="P88" s="117"/>
      <c r="Q88" s="117"/>
      <c r="R88" s="117"/>
      <c r="S88" s="117"/>
    </row>
    <row r="89" spans="1:19" s="57" customFormat="1" ht="23.25" customHeight="1" x14ac:dyDescent="0.25">
      <c r="A89" s="21" t="s">
        <v>262</v>
      </c>
      <c r="B89" s="22">
        <f>C89</f>
        <v>7.77</v>
      </c>
      <c r="C89" s="22">
        <v>7.77</v>
      </c>
      <c r="D89" s="43"/>
      <c r="E89" s="71"/>
      <c r="F89" s="71"/>
      <c r="G89" s="71"/>
      <c r="H89" s="71"/>
      <c r="I89" s="156"/>
      <c r="J89" s="117"/>
      <c r="K89" s="117"/>
      <c r="L89" s="117"/>
      <c r="M89" s="117"/>
      <c r="N89" s="117"/>
      <c r="O89" s="117"/>
      <c r="P89" s="117"/>
      <c r="Q89" s="117"/>
      <c r="R89" s="117"/>
      <c r="S89" s="117"/>
    </row>
    <row r="90" spans="1:19" s="57" customFormat="1" ht="23.25" customHeight="1" x14ac:dyDescent="0.25">
      <c r="A90" s="21" t="s">
        <v>146</v>
      </c>
      <c r="B90" s="22">
        <f>C90</f>
        <v>5.55</v>
      </c>
      <c r="C90" s="22">
        <v>5.55</v>
      </c>
      <c r="D90" s="43"/>
      <c r="E90" s="71"/>
      <c r="F90" s="71"/>
      <c r="G90" s="71"/>
      <c r="H90" s="71"/>
      <c r="I90" s="156"/>
      <c r="J90" s="117"/>
      <c r="K90" s="117"/>
      <c r="L90" s="117"/>
      <c r="M90" s="117"/>
      <c r="N90" s="117"/>
      <c r="O90" s="117"/>
      <c r="P90" s="117"/>
      <c r="Q90" s="117"/>
      <c r="R90" s="117"/>
      <c r="S90" s="117"/>
    </row>
    <row r="91" spans="1:19" s="57" customFormat="1" ht="23.25" customHeight="1" x14ac:dyDescent="0.25">
      <c r="A91" s="42" t="s">
        <v>70</v>
      </c>
      <c r="B91" s="22">
        <f>C91*1.19</f>
        <v>52.883599999999994</v>
      </c>
      <c r="C91" s="22">
        <v>44.44</v>
      </c>
      <c r="D91" s="43"/>
      <c r="E91" s="71"/>
      <c r="F91" s="71"/>
      <c r="G91" s="71"/>
      <c r="H91" s="71"/>
      <c r="I91" s="156"/>
      <c r="J91" s="117"/>
      <c r="K91" s="117"/>
      <c r="L91" s="117"/>
      <c r="M91" s="117"/>
      <c r="N91" s="117"/>
      <c r="O91" s="117"/>
      <c r="P91" s="117"/>
      <c r="Q91" s="117"/>
      <c r="R91" s="117"/>
      <c r="S91" s="117"/>
    </row>
    <row r="92" spans="1:19" s="57" customFormat="1" ht="23.25" customHeight="1" x14ac:dyDescent="0.25">
      <c r="A92" s="321" t="s">
        <v>256</v>
      </c>
      <c r="B92" s="317"/>
      <c r="C92" s="339">
        <f>C91/2</f>
        <v>22.22</v>
      </c>
      <c r="D92" s="99"/>
      <c r="E92" s="19"/>
      <c r="F92" s="22"/>
      <c r="G92" s="108"/>
      <c r="H92" s="104"/>
      <c r="I92" s="23"/>
      <c r="J92" s="117"/>
      <c r="K92" s="117"/>
      <c r="L92" s="117"/>
      <c r="M92" s="117"/>
      <c r="N92" s="117"/>
      <c r="O92" s="117"/>
      <c r="P92" s="117"/>
      <c r="Q92" s="117"/>
      <c r="R92" s="117"/>
      <c r="S92" s="117"/>
    </row>
    <row r="93" spans="1:19" s="57" customFormat="1" ht="23.25" customHeight="1" x14ac:dyDescent="0.25">
      <c r="A93" s="12" t="s">
        <v>127</v>
      </c>
      <c r="B93" s="52">
        <f>C93</f>
        <v>3</v>
      </c>
      <c r="C93" s="22">
        <v>3</v>
      </c>
      <c r="D93" s="99"/>
      <c r="E93" s="19"/>
      <c r="F93" s="22"/>
      <c r="G93" s="108"/>
      <c r="H93" s="104"/>
      <c r="I93" s="23"/>
      <c r="J93" s="117"/>
      <c r="K93" s="117"/>
      <c r="L93" s="117"/>
      <c r="M93" s="117"/>
      <c r="N93" s="117"/>
      <c r="O93" s="117"/>
      <c r="P93" s="117"/>
      <c r="Q93" s="117"/>
      <c r="R93" s="117"/>
      <c r="S93" s="117"/>
    </row>
    <row r="94" spans="1:19" s="57" customFormat="1" ht="23.25" customHeight="1" x14ac:dyDescent="0.25">
      <c r="A94" s="344" t="s">
        <v>79</v>
      </c>
      <c r="B94" s="52">
        <f>C94</f>
        <v>0.4</v>
      </c>
      <c r="C94" s="244">
        <v>0.4</v>
      </c>
      <c r="D94" s="99"/>
      <c r="E94" s="19"/>
      <c r="F94" s="22"/>
      <c r="G94" s="108"/>
      <c r="H94" s="104"/>
      <c r="I94" s="23"/>
      <c r="J94" s="117"/>
      <c r="K94" s="117"/>
      <c r="L94" s="117"/>
      <c r="M94" s="117"/>
      <c r="N94" s="117"/>
      <c r="O94" s="117"/>
      <c r="P94" s="117"/>
      <c r="Q94" s="117"/>
      <c r="R94" s="117"/>
      <c r="S94" s="117"/>
    </row>
    <row r="95" spans="1:19" s="57" customFormat="1" ht="23.25" customHeight="1" x14ac:dyDescent="0.25">
      <c r="A95" s="15" t="s">
        <v>182</v>
      </c>
      <c r="B95" s="44">
        <f>C95*1.33</f>
        <v>16.319099999999999</v>
      </c>
      <c r="C95" s="558">
        <v>12.27</v>
      </c>
      <c r="D95" s="99"/>
      <c r="E95" s="19"/>
      <c r="F95" s="22"/>
      <c r="G95" s="108"/>
      <c r="H95" s="104"/>
      <c r="I95" s="23"/>
      <c r="J95" s="117"/>
      <c r="K95" s="117"/>
      <c r="L95" s="117"/>
      <c r="M95" s="117"/>
      <c r="N95" s="117"/>
      <c r="O95" s="117"/>
      <c r="P95" s="117"/>
      <c r="Q95" s="117"/>
      <c r="R95" s="117"/>
      <c r="S95" s="117"/>
    </row>
    <row r="96" spans="1:19" s="57" customFormat="1" ht="23.25" customHeight="1" x14ac:dyDescent="0.25">
      <c r="A96" s="15" t="s">
        <v>183</v>
      </c>
      <c r="B96" s="44">
        <f>C95*1.43</f>
        <v>17.546099999999999</v>
      </c>
      <c r="C96" s="559"/>
      <c r="D96" s="99"/>
      <c r="E96" s="19"/>
      <c r="F96" s="22"/>
      <c r="G96" s="108"/>
      <c r="H96" s="104"/>
      <c r="I96" s="23"/>
      <c r="J96" s="117"/>
      <c r="K96" s="117"/>
      <c r="L96" s="117"/>
      <c r="M96" s="117"/>
      <c r="N96" s="117"/>
      <c r="O96" s="117"/>
      <c r="P96" s="117"/>
      <c r="Q96" s="117"/>
      <c r="R96" s="117"/>
      <c r="S96" s="117"/>
    </row>
    <row r="97" spans="1:19" s="57" customFormat="1" ht="23.25" customHeight="1" x14ac:dyDescent="0.25">
      <c r="A97" s="15" t="s">
        <v>184</v>
      </c>
      <c r="B97" s="44">
        <f>C95*1.54</f>
        <v>18.895800000000001</v>
      </c>
      <c r="C97" s="559"/>
      <c r="D97" s="99"/>
      <c r="E97" s="19"/>
      <c r="F97" s="22"/>
      <c r="G97" s="108"/>
      <c r="H97" s="104"/>
      <c r="I97" s="23"/>
      <c r="J97" s="117"/>
      <c r="K97" s="117"/>
      <c r="L97" s="117"/>
      <c r="M97" s="117"/>
      <c r="N97" s="117"/>
      <c r="O97" s="117"/>
      <c r="P97" s="117"/>
      <c r="Q97" s="117"/>
      <c r="R97" s="117"/>
      <c r="S97" s="117"/>
    </row>
    <row r="98" spans="1:19" s="57" customFormat="1" ht="23.25" customHeight="1" x14ac:dyDescent="0.25">
      <c r="A98" s="15" t="s">
        <v>185</v>
      </c>
      <c r="B98" s="44">
        <f>C95*1.67</f>
        <v>20.4909</v>
      </c>
      <c r="C98" s="560"/>
      <c r="D98" s="99"/>
      <c r="E98" s="19"/>
      <c r="F98" s="22"/>
      <c r="G98" s="108"/>
      <c r="H98" s="104"/>
      <c r="I98" s="23"/>
      <c r="J98" s="117"/>
      <c r="K98" s="117"/>
      <c r="L98" s="117"/>
      <c r="M98" s="117"/>
      <c r="N98" s="117"/>
      <c r="O98" s="117"/>
      <c r="P98" s="117"/>
      <c r="Q98" s="117"/>
      <c r="R98" s="117"/>
      <c r="S98" s="117"/>
    </row>
    <row r="99" spans="1:19" s="57" customFormat="1" ht="23.25" customHeight="1" x14ac:dyDescent="0.25">
      <c r="A99" s="188" t="s">
        <v>84</v>
      </c>
      <c r="B99" s="44"/>
      <c r="C99" s="345">
        <f>C95+C94+C93+C92+C88+C87</f>
        <v>101.255</v>
      </c>
      <c r="D99" s="99"/>
      <c r="E99" s="19"/>
      <c r="F99" s="22"/>
      <c r="G99" s="108"/>
      <c r="H99" s="104"/>
      <c r="I99" s="23"/>
      <c r="J99" s="117"/>
      <c r="K99" s="117"/>
      <c r="L99" s="117"/>
      <c r="M99" s="117"/>
      <c r="N99" s="117"/>
      <c r="O99" s="117"/>
      <c r="P99" s="117"/>
      <c r="Q99" s="117"/>
      <c r="R99" s="117"/>
      <c r="S99" s="117"/>
    </row>
    <row r="100" spans="1:19" s="57" customFormat="1" ht="23.25" customHeight="1" x14ac:dyDescent="0.25">
      <c r="A100" s="15" t="s">
        <v>191</v>
      </c>
      <c r="B100" s="44">
        <f>C100</f>
        <v>10</v>
      </c>
      <c r="C100" s="44">
        <v>10</v>
      </c>
      <c r="D100" s="99"/>
      <c r="E100" s="19"/>
      <c r="F100" s="22"/>
      <c r="G100" s="108"/>
      <c r="H100" s="104"/>
      <c r="I100" s="23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</row>
    <row r="101" spans="1:19" s="57" customFormat="1" ht="23.25" customHeight="1" x14ac:dyDescent="0.25">
      <c r="A101" s="15" t="s">
        <v>140</v>
      </c>
      <c r="B101" s="44">
        <f>C101</f>
        <v>5</v>
      </c>
      <c r="C101" s="44">
        <v>5</v>
      </c>
      <c r="D101" s="99"/>
      <c r="E101" s="19"/>
      <c r="F101" s="22"/>
      <c r="G101" s="108"/>
      <c r="H101" s="104"/>
      <c r="I101" s="23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</row>
    <row r="102" spans="1:19" s="57" customFormat="1" ht="23.25" customHeight="1" x14ac:dyDescent="0.25">
      <c r="A102" s="289" t="s">
        <v>259</v>
      </c>
      <c r="B102" s="222">
        <f>C102</f>
        <v>10</v>
      </c>
      <c r="C102" s="52">
        <v>10</v>
      </c>
      <c r="D102" s="99"/>
      <c r="E102" s="19"/>
      <c r="F102" s="22"/>
      <c r="G102" s="108"/>
      <c r="H102" s="104"/>
      <c r="I102" s="23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</row>
    <row r="103" spans="1:19" s="57" customFormat="1" ht="23.25" customHeight="1" x14ac:dyDescent="0.25">
      <c r="A103" s="188" t="s">
        <v>261</v>
      </c>
      <c r="B103" s="222"/>
      <c r="C103" s="317">
        <f>C102+C101+C100+C99</f>
        <v>126.255</v>
      </c>
      <c r="D103" s="99"/>
      <c r="E103" s="19"/>
      <c r="F103" s="22"/>
      <c r="G103" s="108"/>
      <c r="H103" s="104"/>
      <c r="I103" s="23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</row>
    <row r="104" spans="1:19" s="57" customFormat="1" ht="23.25" customHeight="1" x14ac:dyDescent="0.25">
      <c r="A104" s="289" t="s">
        <v>260</v>
      </c>
      <c r="B104" s="222">
        <f>C104</f>
        <v>3</v>
      </c>
      <c r="C104" s="52">
        <v>3</v>
      </c>
      <c r="D104" s="99"/>
      <c r="E104" s="19"/>
      <c r="F104" s="22"/>
      <c r="G104" s="108"/>
      <c r="H104" s="104"/>
      <c r="I104" s="23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</row>
    <row r="105" spans="1:19" s="57" customFormat="1" ht="23.25" customHeight="1" x14ac:dyDescent="0.25">
      <c r="A105" s="309" t="s">
        <v>225</v>
      </c>
      <c r="B105" s="294"/>
      <c r="C105" s="294"/>
      <c r="D105" s="297">
        <v>180</v>
      </c>
      <c r="E105" s="200">
        <v>4.63</v>
      </c>
      <c r="F105" s="200">
        <v>3.76</v>
      </c>
      <c r="G105" s="200">
        <v>42.93</v>
      </c>
      <c r="H105" s="200">
        <v>194.69</v>
      </c>
      <c r="I105" s="295" t="s">
        <v>308</v>
      </c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</row>
    <row r="106" spans="1:19" s="57" customFormat="1" ht="23.25" customHeight="1" x14ac:dyDescent="0.25">
      <c r="A106" s="15" t="s">
        <v>182</v>
      </c>
      <c r="B106" s="44">
        <f>C106*1.33</f>
        <v>219.45000000000002</v>
      </c>
      <c r="C106" s="558">
        <v>165</v>
      </c>
      <c r="D106" s="281"/>
      <c r="E106" s="317"/>
      <c r="F106" s="317"/>
      <c r="G106" s="317"/>
      <c r="H106" s="317"/>
      <c r="I106" s="281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</row>
    <row r="107" spans="1:19" s="57" customFormat="1" ht="23.25" customHeight="1" x14ac:dyDescent="0.25">
      <c r="A107" s="15" t="s">
        <v>183</v>
      </c>
      <c r="B107" s="44">
        <f>C106*1.43</f>
        <v>235.95</v>
      </c>
      <c r="C107" s="559"/>
      <c r="D107" s="281"/>
      <c r="E107" s="317"/>
      <c r="F107" s="317"/>
      <c r="G107" s="317"/>
      <c r="H107" s="317"/>
      <c r="I107" s="281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</row>
    <row r="108" spans="1:19" s="57" customFormat="1" ht="23.25" customHeight="1" x14ac:dyDescent="0.25">
      <c r="A108" s="15" t="s">
        <v>184</v>
      </c>
      <c r="B108" s="44">
        <f>C106*1.54</f>
        <v>254.1</v>
      </c>
      <c r="C108" s="559"/>
      <c r="D108" s="281"/>
      <c r="E108" s="317"/>
      <c r="F108" s="317"/>
      <c r="G108" s="317"/>
      <c r="H108" s="317"/>
      <c r="I108" s="281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</row>
    <row r="109" spans="1:19" s="57" customFormat="1" ht="23.25" customHeight="1" x14ac:dyDescent="0.25">
      <c r="A109" s="15" t="s">
        <v>185</v>
      </c>
      <c r="B109" s="44">
        <f>C106*1.67</f>
        <v>275.55</v>
      </c>
      <c r="C109" s="560"/>
      <c r="D109" s="281"/>
      <c r="E109" s="317"/>
      <c r="F109" s="317"/>
      <c r="G109" s="317"/>
      <c r="H109" s="317"/>
      <c r="I109" s="281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</row>
    <row r="110" spans="1:19" s="57" customFormat="1" ht="23.25" customHeight="1" x14ac:dyDescent="0.25">
      <c r="A110" s="21" t="s">
        <v>205</v>
      </c>
      <c r="B110" s="10">
        <f>C110</f>
        <v>0.5</v>
      </c>
      <c r="C110" s="526">
        <v>0.5</v>
      </c>
      <c r="D110" s="281"/>
      <c r="E110" s="317"/>
      <c r="F110" s="317"/>
      <c r="G110" s="317"/>
      <c r="H110" s="317"/>
      <c r="I110" s="281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</row>
    <row r="111" spans="1:19" s="57" customFormat="1" ht="23.25" customHeight="1" x14ac:dyDescent="0.25">
      <c r="A111" s="306" t="s">
        <v>80</v>
      </c>
      <c r="B111" s="63">
        <f>C111</f>
        <v>5</v>
      </c>
      <c r="C111" s="63">
        <v>5</v>
      </c>
      <c r="D111" s="281"/>
      <c r="E111" s="317"/>
      <c r="F111" s="317"/>
      <c r="G111" s="317"/>
      <c r="H111" s="317"/>
      <c r="I111" s="281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</row>
    <row r="112" spans="1:19" s="57" customFormat="1" ht="23.25" customHeight="1" x14ac:dyDescent="0.25">
      <c r="A112" s="306" t="s">
        <v>102</v>
      </c>
      <c r="B112" s="63">
        <f>C112</f>
        <v>27</v>
      </c>
      <c r="C112" s="63">
        <v>27</v>
      </c>
      <c r="D112" s="281"/>
      <c r="E112" s="317"/>
      <c r="F112" s="317"/>
      <c r="G112" s="317"/>
      <c r="H112" s="317"/>
      <c r="I112" s="281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</row>
    <row r="113" spans="1:19" s="57" customFormat="1" ht="23.25" customHeight="1" x14ac:dyDescent="0.25">
      <c r="A113" s="204" t="s">
        <v>277</v>
      </c>
      <c r="B113" s="255"/>
      <c r="C113" s="255"/>
      <c r="D113" s="256">
        <v>200</v>
      </c>
      <c r="E113" s="211">
        <v>0.18</v>
      </c>
      <c r="F113" s="211">
        <v>0</v>
      </c>
      <c r="G113" s="211">
        <v>9.01</v>
      </c>
      <c r="H113" s="211">
        <v>30.68</v>
      </c>
      <c r="I113" s="251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</row>
    <row r="114" spans="1:19" s="57" customFormat="1" ht="23.25" customHeight="1" x14ac:dyDescent="0.25">
      <c r="A114" s="9" t="s">
        <v>179</v>
      </c>
      <c r="B114" s="133">
        <f>C114</f>
        <v>20</v>
      </c>
      <c r="C114" s="133">
        <v>20</v>
      </c>
      <c r="D114" s="111"/>
      <c r="E114" s="17"/>
      <c r="F114" s="17"/>
      <c r="G114" s="17"/>
      <c r="H114" s="17"/>
      <c r="I114" s="19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</row>
    <row r="115" spans="1:19" s="57" customFormat="1" ht="23.25" customHeight="1" x14ac:dyDescent="0.25">
      <c r="A115" s="14" t="s">
        <v>16</v>
      </c>
      <c r="B115" s="134">
        <f>C115</f>
        <v>8</v>
      </c>
      <c r="C115" s="222">
        <v>8</v>
      </c>
      <c r="D115" s="111"/>
      <c r="E115" s="17"/>
      <c r="F115" s="17"/>
      <c r="G115" s="17"/>
      <c r="H115" s="17"/>
      <c r="I115" s="19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</row>
    <row r="116" spans="1:19" s="57" customFormat="1" ht="23.25" customHeight="1" x14ac:dyDescent="0.25">
      <c r="A116" s="40" t="s">
        <v>85</v>
      </c>
      <c r="B116" s="41">
        <f>C116</f>
        <v>200</v>
      </c>
      <c r="C116" s="41">
        <v>200</v>
      </c>
      <c r="D116" s="75"/>
      <c r="E116" s="8"/>
      <c r="F116" s="8"/>
      <c r="G116" s="8"/>
      <c r="H116" s="17"/>
      <c r="I116" s="19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</row>
    <row r="117" spans="1:19" s="57" customFormat="1" ht="23.25" customHeight="1" x14ac:dyDescent="0.25">
      <c r="A117" s="212" t="s">
        <v>78</v>
      </c>
      <c r="B117" s="213">
        <f>C117</f>
        <v>13</v>
      </c>
      <c r="C117" s="213">
        <v>13</v>
      </c>
      <c r="D117" s="214" t="s">
        <v>166</v>
      </c>
      <c r="E117" s="200">
        <v>1.04</v>
      </c>
      <c r="F117" s="211">
        <v>0.48</v>
      </c>
      <c r="G117" s="211">
        <v>6.24</v>
      </c>
      <c r="H117" s="211">
        <v>29.9</v>
      </c>
      <c r="I117" s="231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</row>
    <row r="118" spans="1:19" s="57" customFormat="1" ht="23.25" customHeight="1" x14ac:dyDescent="0.25">
      <c r="A118" s="598" t="s">
        <v>110</v>
      </c>
      <c r="B118" s="598"/>
      <c r="C118" s="598"/>
      <c r="D118" s="229" t="s">
        <v>147</v>
      </c>
      <c r="E118" s="200">
        <v>1.76</v>
      </c>
      <c r="F118" s="200">
        <v>0.28000000000000003</v>
      </c>
      <c r="G118" s="200">
        <v>11.66</v>
      </c>
      <c r="H118" s="200">
        <v>55.88</v>
      </c>
      <c r="I118" s="231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</row>
    <row r="119" spans="1:19" s="57" customFormat="1" ht="29.25" customHeight="1" x14ac:dyDescent="0.25">
      <c r="A119" s="385" t="s">
        <v>318</v>
      </c>
      <c r="B119" s="385"/>
      <c r="C119" s="385"/>
      <c r="D119" s="394">
        <f>D46+D9</f>
        <v>1435</v>
      </c>
      <c r="E119" s="386">
        <f>E46+E9</f>
        <v>52.73</v>
      </c>
      <c r="F119" s="386">
        <f>F46+F9</f>
        <v>56.17</v>
      </c>
      <c r="G119" s="386">
        <f>G46+G9</f>
        <v>222.54000000000002</v>
      </c>
      <c r="H119" s="386">
        <f>H46+H9</f>
        <v>1675.33</v>
      </c>
      <c r="I119" s="38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</row>
    <row r="120" spans="1:19" s="57" customFormat="1" ht="29.25" customHeight="1" x14ac:dyDescent="0.25">
      <c r="A120" s="568" t="s">
        <v>18</v>
      </c>
      <c r="B120" s="569"/>
      <c r="C120" s="569"/>
      <c r="D120" s="569"/>
      <c r="E120" s="569"/>
      <c r="F120" s="569"/>
      <c r="G120" s="569"/>
      <c r="H120" s="569"/>
      <c r="I120" s="569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</row>
    <row r="121" spans="1:19" s="57" customFormat="1" ht="21.75" customHeight="1" x14ac:dyDescent="0.25">
      <c r="A121" s="573" t="s">
        <v>2</v>
      </c>
      <c r="B121" s="576" t="s">
        <v>3</v>
      </c>
      <c r="C121" s="576" t="s">
        <v>4</v>
      </c>
      <c r="D121" s="579" t="s">
        <v>5</v>
      </c>
      <c r="E121" s="580"/>
      <c r="F121" s="580"/>
      <c r="G121" s="580"/>
      <c r="H121" s="581"/>
      <c r="I121" s="184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</row>
    <row r="122" spans="1:19" s="57" customFormat="1" ht="36" customHeight="1" x14ac:dyDescent="0.25">
      <c r="A122" s="574"/>
      <c r="B122" s="577"/>
      <c r="C122" s="577"/>
      <c r="D122" s="591" t="s">
        <v>6</v>
      </c>
      <c r="E122" s="573" t="s">
        <v>7</v>
      </c>
      <c r="F122" s="573" t="s">
        <v>8</v>
      </c>
      <c r="G122" s="573" t="s">
        <v>9</v>
      </c>
      <c r="H122" s="582" t="s">
        <v>10</v>
      </c>
      <c r="I122" s="183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</row>
    <row r="123" spans="1:19" s="57" customFormat="1" ht="21.75" customHeight="1" x14ac:dyDescent="0.25">
      <c r="A123" s="575"/>
      <c r="B123" s="578"/>
      <c r="C123" s="578"/>
      <c r="D123" s="592"/>
      <c r="E123" s="575"/>
      <c r="F123" s="575"/>
      <c r="G123" s="575"/>
      <c r="H123" s="583"/>
      <c r="I123" s="58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</row>
    <row r="124" spans="1:19" s="57" customFormat="1" ht="24.75" customHeight="1" x14ac:dyDescent="0.25">
      <c r="A124" s="567" t="s">
        <v>42</v>
      </c>
      <c r="B124" s="567"/>
      <c r="C124" s="567"/>
      <c r="D124" s="232">
        <f>D125+D143+D153+D157</f>
        <v>606</v>
      </c>
      <c r="E124" s="203">
        <f>E125+E143+E153+E157</f>
        <v>22.28</v>
      </c>
      <c r="F124" s="203">
        <f>F125+F143+F153+F157</f>
        <v>21.86</v>
      </c>
      <c r="G124" s="203">
        <f>G125+G143+G153+G157</f>
        <v>94.11</v>
      </c>
      <c r="H124" s="203">
        <f>H125+H143+H153+H157</f>
        <v>646.53999999999985</v>
      </c>
      <c r="I124" s="210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</row>
    <row r="125" spans="1:19" s="57" customFormat="1" ht="25.5" customHeight="1" x14ac:dyDescent="0.25">
      <c r="A125" s="193" t="s">
        <v>68</v>
      </c>
      <c r="B125" s="194"/>
      <c r="C125" s="195"/>
      <c r="D125" s="195">
        <v>200</v>
      </c>
      <c r="E125" s="196">
        <f>E126+E135</f>
        <v>16.650000000000002</v>
      </c>
      <c r="F125" s="196">
        <f>F126+F135</f>
        <v>15.639999999999999</v>
      </c>
      <c r="G125" s="196">
        <f>G126+G135</f>
        <v>48.88</v>
      </c>
      <c r="H125" s="196">
        <f>H126+H135</f>
        <v>400.7</v>
      </c>
      <c r="I125" s="197" t="s">
        <v>101</v>
      </c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</row>
    <row r="126" spans="1:19" s="57" customFormat="1" ht="19.5" customHeight="1" x14ac:dyDescent="0.25">
      <c r="A126" s="192" t="s">
        <v>100</v>
      </c>
      <c r="B126" s="10"/>
      <c r="C126" s="70"/>
      <c r="D126" s="70"/>
      <c r="E126" s="78">
        <v>16.03</v>
      </c>
      <c r="F126" s="78">
        <v>15.62</v>
      </c>
      <c r="G126" s="78">
        <v>45.71</v>
      </c>
      <c r="H126" s="78">
        <v>383.78</v>
      </c>
      <c r="I126" s="118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</row>
    <row r="127" spans="1:19" s="57" customFormat="1" ht="21.75" customHeight="1" x14ac:dyDescent="0.25">
      <c r="A127" s="12" t="s">
        <v>44</v>
      </c>
      <c r="B127" s="10">
        <f>C127*1.1</f>
        <v>38.5</v>
      </c>
      <c r="C127" s="10">
        <v>35</v>
      </c>
      <c r="D127" s="11"/>
      <c r="E127" s="78"/>
      <c r="F127" s="78"/>
      <c r="G127" s="78"/>
      <c r="H127" s="78"/>
      <c r="I127" s="129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</row>
    <row r="128" spans="1:19" s="57" customFormat="1" ht="18.75" customHeight="1" x14ac:dyDescent="0.25">
      <c r="A128" s="14" t="s">
        <v>69</v>
      </c>
      <c r="B128" s="10">
        <f>C128</f>
        <v>65</v>
      </c>
      <c r="C128" s="13">
        <v>65</v>
      </c>
      <c r="D128" s="11"/>
      <c r="E128" s="78"/>
      <c r="F128" s="78"/>
      <c r="G128" s="78"/>
      <c r="H128" s="78"/>
      <c r="I128" s="129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</row>
    <row r="129" spans="1:19" s="57" customFormat="1" ht="18.75" customHeight="1" x14ac:dyDescent="0.25">
      <c r="A129" s="21" t="s">
        <v>89</v>
      </c>
      <c r="B129" s="10">
        <f>C129*1.25</f>
        <v>25</v>
      </c>
      <c r="C129" s="10">
        <v>20</v>
      </c>
      <c r="D129" s="11"/>
      <c r="E129" s="78"/>
      <c r="F129" s="78"/>
      <c r="G129" s="78"/>
      <c r="H129" s="78"/>
      <c r="I129" s="129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</row>
    <row r="130" spans="1:19" s="57" customFormat="1" ht="18.75" customHeight="1" x14ac:dyDescent="0.25">
      <c r="A130" s="21" t="s">
        <v>90</v>
      </c>
      <c r="B130" s="10">
        <f>C130*1.33</f>
        <v>26.6</v>
      </c>
      <c r="C130" s="10">
        <v>20</v>
      </c>
      <c r="D130" s="11"/>
      <c r="E130" s="78"/>
      <c r="F130" s="78"/>
      <c r="G130" s="78"/>
      <c r="H130" s="78"/>
      <c r="I130" s="185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</row>
    <row r="131" spans="1:19" s="57" customFormat="1" ht="18.75" customHeight="1" x14ac:dyDescent="0.25">
      <c r="A131" s="9" t="s">
        <v>70</v>
      </c>
      <c r="B131" s="10">
        <f>C131*1.19</f>
        <v>23.799999999999997</v>
      </c>
      <c r="C131" s="10">
        <v>20</v>
      </c>
      <c r="D131" s="11"/>
      <c r="E131" s="78"/>
      <c r="F131" s="78"/>
      <c r="G131" s="78"/>
      <c r="H131" s="78"/>
      <c r="I131" s="129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</row>
    <row r="132" spans="1:19" s="57" customFormat="1" ht="18.75" customHeight="1" x14ac:dyDescent="0.25">
      <c r="A132" s="176" t="s">
        <v>71</v>
      </c>
      <c r="B132" s="10">
        <f>C132</f>
        <v>15</v>
      </c>
      <c r="C132" s="10">
        <v>15</v>
      </c>
      <c r="D132" s="11"/>
      <c r="E132" s="78"/>
      <c r="F132" s="78"/>
      <c r="G132" s="78"/>
      <c r="H132" s="78"/>
      <c r="I132" s="242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</row>
    <row r="133" spans="1:19" s="57" customFormat="1" ht="18.75" customHeight="1" x14ac:dyDescent="0.25">
      <c r="A133" s="176" t="s">
        <v>231</v>
      </c>
      <c r="B133" s="10">
        <f>C133</f>
        <v>15</v>
      </c>
      <c r="C133" s="10">
        <v>15</v>
      </c>
      <c r="D133" s="11"/>
      <c r="E133" s="78"/>
      <c r="F133" s="78"/>
      <c r="G133" s="78"/>
      <c r="H133" s="78"/>
      <c r="I133" s="361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</row>
    <row r="134" spans="1:19" s="57" customFormat="1" ht="18.75" customHeight="1" x14ac:dyDescent="0.25">
      <c r="A134" s="15" t="s">
        <v>73</v>
      </c>
      <c r="B134" s="10">
        <f>C134*1.01</f>
        <v>25.25</v>
      </c>
      <c r="C134" s="10">
        <v>25</v>
      </c>
      <c r="D134" s="11"/>
      <c r="E134" s="78"/>
      <c r="F134" s="78"/>
      <c r="G134" s="78"/>
      <c r="H134" s="78"/>
      <c r="I134" s="129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</row>
    <row r="135" spans="1:19" s="57" customFormat="1" ht="18.75" customHeight="1" x14ac:dyDescent="0.25">
      <c r="A135" s="188" t="s">
        <v>135</v>
      </c>
      <c r="B135" s="10"/>
      <c r="C135" s="189"/>
      <c r="D135" s="189">
        <v>50</v>
      </c>
      <c r="E135" s="78">
        <v>0.62</v>
      </c>
      <c r="F135" s="78">
        <v>0.02</v>
      </c>
      <c r="G135" s="78">
        <v>3.17</v>
      </c>
      <c r="H135" s="78">
        <v>16.920000000000002</v>
      </c>
      <c r="I135" s="185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</row>
    <row r="136" spans="1:19" s="57" customFormat="1" ht="18.75" customHeight="1" x14ac:dyDescent="0.25">
      <c r="A136" s="15" t="s">
        <v>133</v>
      </c>
      <c r="B136" s="10">
        <f t="shared" ref="B136:B141" si="2">C136</f>
        <v>27</v>
      </c>
      <c r="C136" s="10">
        <v>27</v>
      </c>
      <c r="D136" s="11"/>
      <c r="E136" s="11"/>
      <c r="F136" s="11"/>
      <c r="G136" s="11"/>
      <c r="H136" s="11"/>
      <c r="I136" s="185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</row>
    <row r="137" spans="1:19" s="57" customFormat="1" ht="18.75" customHeight="1" x14ac:dyDescent="0.25">
      <c r="A137" s="15" t="s">
        <v>85</v>
      </c>
      <c r="B137" s="10">
        <f t="shared" si="2"/>
        <v>23.5</v>
      </c>
      <c r="C137" s="10">
        <v>23.5</v>
      </c>
      <c r="D137" s="11"/>
      <c r="E137" s="11"/>
      <c r="F137" s="11"/>
      <c r="G137" s="11"/>
      <c r="H137" s="11"/>
      <c r="I137" s="185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</row>
    <row r="138" spans="1:19" s="57" customFormat="1" ht="18.75" customHeight="1" x14ac:dyDescent="0.25">
      <c r="A138" s="15" t="s">
        <v>79</v>
      </c>
      <c r="B138" s="10">
        <f t="shared" si="2"/>
        <v>1</v>
      </c>
      <c r="C138" s="10">
        <v>1</v>
      </c>
      <c r="D138" s="11"/>
      <c r="E138" s="11"/>
      <c r="F138" s="11"/>
      <c r="G138" s="11"/>
      <c r="H138" s="11"/>
      <c r="I138" s="185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</row>
    <row r="139" spans="1:19" s="57" customFormat="1" ht="18.75" customHeight="1" x14ac:dyDescent="0.25">
      <c r="A139" s="15" t="s">
        <v>104</v>
      </c>
      <c r="B139" s="10">
        <f t="shared" si="2"/>
        <v>0.5</v>
      </c>
      <c r="C139" s="10">
        <v>0.5</v>
      </c>
      <c r="D139" s="11"/>
      <c r="E139" s="11"/>
      <c r="F139" s="11"/>
      <c r="G139" s="11"/>
      <c r="H139" s="11"/>
      <c r="I139" s="185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</row>
    <row r="140" spans="1:19" s="57" customFormat="1" ht="18.75" customHeight="1" x14ac:dyDescent="0.25">
      <c r="A140" s="15" t="s">
        <v>136</v>
      </c>
      <c r="B140" s="10">
        <f t="shared" si="2"/>
        <v>0.2</v>
      </c>
      <c r="C140" s="10">
        <v>0.2</v>
      </c>
      <c r="D140" s="11"/>
      <c r="E140" s="11"/>
      <c r="F140" s="11"/>
      <c r="G140" s="11"/>
      <c r="H140" s="11"/>
      <c r="I140" s="242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</row>
    <row r="141" spans="1:19" s="57" customFormat="1" ht="18.75" customHeight="1" x14ac:dyDescent="0.25">
      <c r="A141" s="15" t="s">
        <v>137</v>
      </c>
      <c r="B141" s="10">
        <f t="shared" si="2"/>
        <v>0.1</v>
      </c>
      <c r="C141" s="10">
        <v>0.1</v>
      </c>
      <c r="D141" s="11"/>
      <c r="E141" s="11"/>
      <c r="F141" s="11"/>
      <c r="G141" s="11"/>
      <c r="H141" s="11"/>
      <c r="I141" s="242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</row>
    <row r="142" spans="1:19" s="57" customFormat="1" ht="18.75" customHeight="1" x14ac:dyDescent="0.25">
      <c r="A142" s="21" t="s">
        <v>88</v>
      </c>
      <c r="B142" s="22">
        <f>C142*1.2</f>
        <v>1.2</v>
      </c>
      <c r="C142" s="22">
        <v>1</v>
      </c>
      <c r="D142" s="46"/>
      <c r="E142" s="8"/>
      <c r="F142" s="8"/>
      <c r="G142" s="8"/>
      <c r="H142" s="317"/>
      <c r="I142" s="8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</row>
    <row r="143" spans="1:19" s="57" customFormat="1" ht="24" customHeight="1" x14ac:dyDescent="0.25">
      <c r="A143" s="519" t="s">
        <v>188</v>
      </c>
      <c r="B143" s="160"/>
      <c r="C143" s="198"/>
      <c r="D143" s="199" t="s">
        <v>416</v>
      </c>
      <c r="E143" s="200">
        <v>3.28</v>
      </c>
      <c r="F143" s="200">
        <v>5.14</v>
      </c>
      <c r="G143" s="200">
        <v>23.47</v>
      </c>
      <c r="H143" s="200">
        <v>148.36000000000001</v>
      </c>
      <c r="I143" s="160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</row>
    <row r="144" spans="1:19" s="57" customFormat="1" ht="18.75" customHeight="1" x14ac:dyDescent="0.25">
      <c r="A144" s="39" t="s">
        <v>105</v>
      </c>
      <c r="B144" s="52">
        <f>C144*1.2</f>
        <v>24</v>
      </c>
      <c r="C144" s="52">
        <v>20</v>
      </c>
      <c r="D144" s="125"/>
      <c r="E144" s="317"/>
      <c r="F144" s="317"/>
      <c r="G144" s="317"/>
      <c r="H144" s="317"/>
      <c r="I144" s="52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</row>
    <row r="145" spans="1:19" s="57" customFormat="1" ht="18.75" customHeight="1" x14ac:dyDescent="0.25">
      <c r="A145" s="9" t="s">
        <v>106</v>
      </c>
      <c r="B145" s="52">
        <f>C145*1.2</f>
        <v>24</v>
      </c>
      <c r="C145" s="22">
        <v>20</v>
      </c>
      <c r="D145" s="47"/>
      <c r="E145" s="317"/>
      <c r="F145" s="317"/>
      <c r="G145" s="317"/>
      <c r="H145" s="317"/>
      <c r="I145" s="4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</row>
    <row r="146" spans="1:19" s="57" customFormat="1" ht="18.75" customHeight="1" x14ac:dyDescent="0.25">
      <c r="A146" s="274" t="s">
        <v>190</v>
      </c>
      <c r="B146" s="52"/>
      <c r="C146" s="291">
        <v>20</v>
      </c>
      <c r="D146" s="47"/>
      <c r="E146" s="48"/>
      <c r="F146" s="48"/>
      <c r="G146" s="48"/>
      <c r="H146" s="52"/>
      <c r="I146" s="48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</row>
    <row r="147" spans="1:19" s="57" customFormat="1" ht="18.75" customHeight="1" x14ac:dyDescent="0.25">
      <c r="A147" s="14" t="s">
        <v>191</v>
      </c>
      <c r="B147" s="52">
        <f>C147</f>
        <v>13.33</v>
      </c>
      <c r="C147" s="224">
        <v>13.33</v>
      </c>
      <c r="D147" s="47"/>
      <c r="E147" s="48"/>
      <c r="F147" s="48"/>
      <c r="G147" s="48"/>
      <c r="H147" s="52"/>
      <c r="I147" s="48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</row>
    <row r="148" spans="1:19" s="57" customFormat="1" ht="18.75" customHeight="1" x14ac:dyDescent="0.25">
      <c r="A148" s="268" t="s">
        <v>158</v>
      </c>
      <c r="B148" s="62"/>
      <c r="C148" s="269">
        <v>10</v>
      </c>
      <c r="D148" s="47"/>
      <c r="E148" s="48"/>
      <c r="F148" s="48"/>
      <c r="G148" s="48"/>
      <c r="H148" s="52"/>
      <c r="I148" s="48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</row>
    <row r="149" spans="1:19" s="57" customFormat="1" ht="18.75" customHeight="1" x14ac:dyDescent="0.25">
      <c r="A149" s="9" t="s">
        <v>159</v>
      </c>
      <c r="B149" s="10">
        <f>C149</f>
        <v>8</v>
      </c>
      <c r="C149" s="10">
        <v>8</v>
      </c>
      <c r="D149" s="47"/>
      <c r="E149" s="48"/>
      <c r="F149" s="48"/>
      <c r="G149" s="48"/>
      <c r="H149" s="52"/>
      <c r="I149" s="48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</row>
    <row r="150" spans="1:19" s="57" customFormat="1" ht="18.75" customHeight="1" x14ac:dyDescent="0.25">
      <c r="A150" s="9" t="s">
        <v>85</v>
      </c>
      <c r="B150" s="10">
        <f>C150</f>
        <v>10</v>
      </c>
      <c r="C150" s="10">
        <v>10</v>
      </c>
      <c r="D150" s="47"/>
      <c r="E150" s="48"/>
      <c r="F150" s="48"/>
      <c r="G150" s="48"/>
      <c r="H150" s="52"/>
      <c r="I150" s="48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</row>
    <row r="151" spans="1:19" s="57" customFormat="1" ht="18.75" customHeight="1" x14ac:dyDescent="0.25">
      <c r="A151" s="9" t="s">
        <v>189</v>
      </c>
      <c r="B151" s="10">
        <f>C151</f>
        <v>15</v>
      </c>
      <c r="C151" s="10">
        <v>15</v>
      </c>
      <c r="D151" s="47"/>
      <c r="E151" s="48"/>
      <c r="F151" s="48"/>
      <c r="G151" s="48"/>
      <c r="H151" s="52"/>
      <c r="I151" s="48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</row>
    <row r="152" spans="1:19" s="57" customFormat="1" ht="18.75" customHeight="1" x14ac:dyDescent="0.25">
      <c r="A152" s="14" t="s">
        <v>187</v>
      </c>
      <c r="B152" s="22">
        <f>C152</f>
        <v>120</v>
      </c>
      <c r="C152" s="22">
        <v>120</v>
      </c>
      <c r="D152" s="47"/>
      <c r="E152" s="48"/>
      <c r="F152" s="48"/>
      <c r="G152" s="48"/>
      <c r="H152" s="52"/>
      <c r="I152" s="48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</row>
    <row r="153" spans="1:19" s="57" customFormat="1" ht="18.75" customHeight="1" x14ac:dyDescent="0.25">
      <c r="A153" s="204" t="s">
        <v>272</v>
      </c>
      <c r="B153" s="425"/>
      <c r="C153" s="425"/>
      <c r="D153" s="199" t="s">
        <v>14</v>
      </c>
      <c r="E153" s="200">
        <v>0.27</v>
      </c>
      <c r="F153" s="200">
        <v>0.12</v>
      </c>
      <c r="G153" s="200">
        <v>9.2799999999999994</v>
      </c>
      <c r="H153" s="200">
        <v>37.68</v>
      </c>
      <c r="I153" s="200" t="s">
        <v>305</v>
      </c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</row>
    <row r="154" spans="1:19" s="57" customFormat="1" ht="21" customHeight="1" x14ac:dyDescent="0.25">
      <c r="A154" s="9" t="s">
        <v>86</v>
      </c>
      <c r="B154" s="133">
        <f>C154</f>
        <v>30</v>
      </c>
      <c r="C154" s="133">
        <v>30</v>
      </c>
      <c r="D154" s="27"/>
      <c r="E154" s="8"/>
      <c r="F154" s="8"/>
      <c r="G154" s="8"/>
      <c r="H154" s="317"/>
      <c r="I154" s="8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</row>
    <row r="155" spans="1:19" s="57" customFormat="1" ht="19.5" customHeight="1" x14ac:dyDescent="0.25">
      <c r="A155" s="14" t="s">
        <v>16</v>
      </c>
      <c r="B155" s="134">
        <f>C155</f>
        <v>8</v>
      </c>
      <c r="C155" s="222">
        <v>8</v>
      </c>
      <c r="D155" s="181"/>
      <c r="E155" s="8"/>
      <c r="F155" s="8"/>
      <c r="G155" s="8"/>
      <c r="H155" s="317"/>
      <c r="I155" s="8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</row>
    <row r="156" spans="1:19" s="57" customFormat="1" ht="23.25" customHeight="1" x14ac:dyDescent="0.25">
      <c r="A156" s="40" t="s">
        <v>85</v>
      </c>
      <c r="B156" s="41">
        <f>C156</f>
        <v>200</v>
      </c>
      <c r="C156" s="41">
        <v>200</v>
      </c>
      <c r="D156" s="181"/>
      <c r="E156" s="8"/>
      <c r="F156" s="8"/>
      <c r="G156" s="8"/>
      <c r="H156" s="317"/>
      <c r="I156" s="8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</row>
    <row r="157" spans="1:19" s="57" customFormat="1" ht="21.75" customHeight="1" x14ac:dyDescent="0.25">
      <c r="A157" s="212" t="s">
        <v>78</v>
      </c>
      <c r="B157" s="213"/>
      <c r="C157" s="213"/>
      <c r="D157" s="214" t="s">
        <v>196</v>
      </c>
      <c r="E157" s="200">
        <v>2.08</v>
      </c>
      <c r="F157" s="211">
        <v>0.96</v>
      </c>
      <c r="G157" s="211">
        <v>12.48</v>
      </c>
      <c r="H157" s="211">
        <v>59.8</v>
      </c>
      <c r="I157" s="231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</row>
    <row r="158" spans="1:19" s="57" customFormat="1" ht="26.25" customHeight="1" x14ac:dyDescent="0.25">
      <c r="A158" s="567" t="s">
        <v>315</v>
      </c>
      <c r="B158" s="567"/>
      <c r="C158" s="567"/>
      <c r="D158" s="232">
        <f>D159+D166+D183+D204+D209+D210</f>
        <v>844</v>
      </c>
      <c r="E158" s="203">
        <f>E159+E166+E183+E204+E209+E210</f>
        <v>31.400000000000002</v>
      </c>
      <c r="F158" s="203">
        <f>F159+F166+F183+F204+F209+F210</f>
        <v>30.656000000000002</v>
      </c>
      <c r="G158" s="203">
        <f>G159+G166+G183+G204+G209+G210</f>
        <v>140.18</v>
      </c>
      <c r="H158" s="203">
        <f>H159+H166+H183+H204+H209+H210</f>
        <v>958.1</v>
      </c>
      <c r="I158" s="203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</row>
    <row r="159" spans="1:19" s="57" customFormat="1" ht="21.75" customHeight="1" x14ac:dyDescent="0.25">
      <c r="A159" s="312" t="s">
        <v>220</v>
      </c>
      <c r="B159" s="194"/>
      <c r="C159" s="194"/>
      <c r="D159" s="229" t="s">
        <v>406</v>
      </c>
      <c r="E159" s="200">
        <v>0.98</v>
      </c>
      <c r="F159" s="200">
        <v>0.11</v>
      </c>
      <c r="G159" s="200">
        <v>8.65</v>
      </c>
      <c r="H159" s="200">
        <v>25.28</v>
      </c>
      <c r="I159" s="202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</row>
    <row r="160" spans="1:19" s="57" customFormat="1" ht="21.75" customHeight="1" x14ac:dyDescent="0.25">
      <c r="A160" s="9" t="s">
        <v>91</v>
      </c>
      <c r="B160" s="10">
        <f>C160*1.05</f>
        <v>105</v>
      </c>
      <c r="C160" s="556">
        <v>100</v>
      </c>
      <c r="D160" s="27"/>
      <c r="E160" s="8"/>
      <c r="F160" s="8"/>
      <c r="G160" s="8"/>
      <c r="H160" s="317"/>
      <c r="I160" s="30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</row>
    <row r="161" spans="1:19" s="57" customFormat="1" ht="21.75" customHeight="1" x14ac:dyDescent="0.25">
      <c r="A161" s="9" t="s">
        <v>92</v>
      </c>
      <c r="B161" s="10">
        <f>C160*1.02</f>
        <v>102</v>
      </c>
      <c r="C161" s="557"/>
      <c r="D161" s="27"/>
      <c r="E161" s="8"/>
      <c r="F161" s="8"/>
      <c r="G161" s="8"/>
      <c r="H161" s="317"/>
      <c r="I161" s="30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</row>
    <row r="162" spans="1:19" s="57" customFormat="1" ht="21.75" customHeight="1" x14ac:dyDescent="0.25">
      <c r="A162" s="124" t="s">
        <v>181</v>
      </c>
      <c r="B162" s="157">
        <f>C162*1.28</f>
        <v>1.536</v>
      </c>
      <c r="C162" s="10">
        <v>1.2</v>
      </c>
      <c r="D162" s="27"/>
      <c r="E162" s="8"/>
      <c r="F162" s="8"/>
      <c r="G162" s="8"/>
      <c r="H162" s="317"/>
      <c r="I162" s="30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</row>
    <row r="163" spans="1:19" s="57" customFormat="1" ht="21.75" customHeight="1" x14ac:dyDescent="0.25">
      <c r="A163" s="124" t="s">
        <v>230</v>
      </c>
      <c r="B163" s="157">
        <f>C163</f>
        <v>0.3</v>
      </c>
      <c r="C163" s="10">
        <v>0.3</v>
      </c>
      <c r="D163" s="27"/>
      <c r="E163" s="8"/>
      <c r="F163" s="8"/>
      <c r="G163" s="8"/>
      <c r="H163" s="317"/>
      <c r="I163" s="30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</row>
    <row r="164" spans="1:19" s="57" customFormat="1" ht="21.75" customHeight="1" x14ac:dyDescent="0.25">
      <c r="A164" s="124" t="s">
        <v>104</v>
      </c>
      <c r="B164" s="157">
        <f>C164</f>
        <v>1.2</v>
      </c>
      <c r="C164" s="10">
        <v>1.2</v>
      </c>
      <c r="D164" s="27"/>
      <c r="E164" s="8"/>
      <c r="F164" s="8"/>
      <c r="G164" s="8"/>
      <c r="H164" s="317"/>
      <c r="I164" s="30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</row>
    <row r="165" spans="1:19" s="57" customFormat="1" ht="21.75" customHeight="1" x14ac:dyDescent="0.25">
      <c r="A165" s="124" t="s">
        <v>221</v>
      </c>
      <c r="B165" s="157">
        <f>C165*1.25</f>
        <v>2.5</v>
      </c>
      <c r="C165" s="10">
        <v>2</v>
      </c>
      <c r="D165" s="27"/>
      <c r="E165" s="8"/>
      <c r="F165" s="8"/>
      <c r="G165" s="8"/>
      <c r="H165" s="317"/>
      <c r="I165" s="30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</row>
    <row r="166" spans="1:19" s="57" customFormat="1" ht="21.75" customHeight="1" x14ac:dyDescent="0.25">
      <c r="A166" s="409" t="s">
        <v>342</v>
      </c>
      <c r="B166" s="410"/>
      <c r="C166" s="411"/>
      <c r="D166" s="411">
        <v>250</v>
      </c>
      <c r="E166" s="211">
        <v>7.04</v>
      </c>
      <c r="F166" s="211">
        <v>14.196</v>
      </c>
      <c r="G166" s="211">
        <v>29.95</v>
      </c>
      <c r="H166" s="211">
        <v>328.23</v>
      </c>
      <c r="I166" s="231" t="s">
        <v>341</v>
      </c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</row>
    <row r="167" spans="1:19" s="57" customFormat="1" ht="21.75" customHeight="1" x14ac:dyDescent="0.25">
      <c r="A167" s="79" t="s">
        <v>334</v>
      </c>
      <c r="B167" s="52">
        <f>C167*1.35</f>
        <v>18.403200000000002</v>
      </c>
      <c r="C167" s="52">
        <f>C168*1.2</f>
        <v>13.632</v>
      </c>
      <c r="D167" s="395"/>
      <c r="E167" s="13"/>
      <c r="F167" s="13"/>
      <c r="G167" s="13"/>
      <c r="H167" s="13"/>
      <c r="I167" s="248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</row>
    <row r="168" spans="1:19" s="57" customFormat="1" ht="21.75" customHeight="1" x14ac:dyDescent="0.25">
      <c r="A168" s="390" t="s">
        <v>322</v>
      </c>
      <c r="B168" s="50"/>
      <c r="C168" s="50">
        <v>11.36</v>
      </c>
      <c r="D168" s="395"/>
      <c r="E168" s="54"/>
      <c r="F168" s="54"/>
      <c r="G168" s="54"/>
      <c r="H168" s="54"/>
      <c r="I168" s="248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</row>
    <row r="169" spans="1:19" s="57" customFormat="1" ht="21.75" customHeight="1" x14ac:dyDescent="0.25">
      <c r="A169" s="21" t="s">
        <v>323</v>
      </c>
      <c r="B169" s="62">
        <f>C169*1.33</f>
        <v>75.557300000000012</v>
      </c>
      <c r="C169" s="62">
        <v>56.81</v>
      </c>
      <c r="D169" s="396"/>
      <c r="E169" s="397"/>
      <c r="F169" s="397"/>
      <c r="G169" s="398"/>
      <c r="H169" s="398"/>
      <c r="I169" s="248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</row>
    <row r="170" spans="1:19" s="57" customFormat="1" ht="21.75" customHeight="1" x14ac:dyDescent="0.25">
      <c r="A170" s="12" t="s">
        <v>324</v>
      </c>
      <c r="B170" s="62">
        <f>C170*1.43</f>
        <v>81.238299999999995</v>
      </c>
      <c r="C170" s="62">
        <v>56.81</v>
      </c>
      <c r="D170" s="396"/>
      <c r="E170" s="397"/>
      <c r="F170" s="397"/>
      <c r="G170" s="398"/>
      <c r="H170" s="398"/>
      <c r="I170" s="248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</row>
    <row r="171" spans="1:19" s="57" customFormat="1" ht="21.75" customHeight="1" x14ac:dyDescent="0.25">
      <c r="A171" s="12" t="s">
        <v>325</v>
      </c>
      <c r="B171" s="62">
        <f>C171*1.54</f>
        <v>87.487400000000008</v>
      </c>
      <c r="C171" s="62">
        <v>56.81</v>
      </c>
      <c r="D171" s="396"/>
      <c r="E171" s="397"/>
      <c r="F171" s="397"/>
      <c r="G171" s="398"/>
      <c r="H171" s="398"/>
      <c r="I171" s="248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</row>
    <row r="172" spans="1:19" s="57" customFormat="1" ht="21.75" customHeight="1" x14ac:dyDescent="0.25">
      <c r="A172" s="12" t="s">
        <v>335</v>
      </c>
      <c r="B172" s="62">
        <f>C172*1.67</f>
        <v>94.872699999999995</v>
      </c>
      <c r="C172" s="62">
        <v>56.81</v>
      </c>
      <c r="D172" s="396"/>
      <c r="E172" s="397"/>
      <c r="F172" s="397"/>
      <c r="G172" s="398"/>
      <c r="H172" s="398"/>
      <c r="I172" s="248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</row>
    <row r="173" spans="1:19" s="57" customFormat="1" ht="21.75" customHeight="1" x14ac:dyDescent="0.25">
      <c r="A173" s="399" t="s">
        <v>336</v>
      </c>
      <c r="B173" s="62">
        <f>C173*1.25</f>
        <v>25.5625</v>
      </c>
      <c r="C173" s="62">
        <v>20.45</v>
      </c>
      <c r="D173" s="396"/>
      <c r="E173" s="397"/>
      <c r="F173" s="397"/>
      <c r="G173" s="398"/>
      <c r="H173" s="398"/>
      <c r="I173" s="248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</row>
    <row r="174" spans="1:19" s="57" customFormat="1" ht="21.75" customHeight="1" x14ac:dyDescent="0.25">
      <c r="A174" s="399" t="s">
        <v>337</v>
      </c>
      <c r="B174" s="62">
        <f>C174*1.33</f>
        <v>27.198499999999999</v>
      </c>
      <c r="C174" s="62">
        <v>20.45</v>
      </c>
      <c r="D174" s="396"/>
      <c r="E174" s="397"/>
      <c r="F174" s="397"/>
      <c r="G174" s="398"/>
      <c r="H174" s="398"/>
      <c r="I174" s="248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</row>
    <row r="175" spans="1:19" s="57" customFormat="1" ht="21.75" customHeight="1" x14ac:dyDescent="0.25">
      <c r="A175" s="399" t="s">
        <v>70</v>
      </c>
      <c r="B175" s="62">
        <f>C175*1.19</f>
        <v>18.920999999999999</v>
      </c>
      <c r="C175" s="62">
        <v>15.9</v>
      </c>
      <c r="D175" s="396"/>
      <c r="E175" s="400"/>
      <c r="F175" s="400"/>
      <c r="G175" s="400"/>
      <c r="H175" s="400"/>
      <c r="I175" s="248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</row>
    <row r="176" spans="1:19" s="57" customFormat="1" ht="21.75" customHeight="1" x14ac:dyDescent="0.25">
      <c r="A176" s="399" t="s">
        <v>331</v>
      </c>
      <c r="B176" s="62">
        <f t="shared" ref="B176:B181" si="3">C176</f>
        <v>0.01</v>
      </c>
      <c r="C176" s="62">
        <v>0.01</v>
      </c>
      <c r="D176" s="396"/>
      <c r="E176" s="400"/>
      <c r="F176" s="400"/>
      <c r="G176" s="400"/>
      <c r="H176" s="400"/>
      <c r="I176" s="248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</row>
    <row r="177" spans="1:19" s="57" customFormat="1" ht="21.75" customHeight="1" x14ac:dyDescent="0.25">
      <c r="A177" s="12" t="s">
        <v>338</v>
      </c>
      <c r="B177" s="52">
        <f t="shared" si="3"/>
        <v>200</v>
      </c>
      <c r="C177" s="62">
        <v>200</v>
      </c>
      <c r="D177" s="396"/>
      <c r="E177" s="55"/>
      <c r="F177" s="55"/>
      <c r="G177" s="55"/>
      <c r="H177" s="55"/>
      <c r="I177" s="248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</row>
    <row r="178" spans="1:19" s="57" customFormat="1" ht="21.75" customHeight="1" x14ac:dyDescent="0.25">
      <c r="A178" s="401" t="s">
        <v>299</v>
      </c>
      <c r="B178" s="62">
        <f t="shared" si="3"/>
        <v>7</v>
      </c>
      <c r="C178" s="62">
        <v>7</v>
      </c>
      <c r="D178" s="396"/>
      <c r="E178" s="55"/>
      <c r="F178" s="55"/>
      <c r="G178" s="55"/>
      <c r="H178" s="55"/>
      <c r="I178" s="248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</row>
    <row r="179" spans="1:19" s="57" customFormat="1" ht="21.75" customHeight="1" x14ac:dyDescent="0.25">
      <c r="A179" s="402" t="s">
        <v>332</v>
      </c>
      <c r="B179" s="52">
        <f t="shared" si="3"/>
        <v>4</v>
      </c>
      <c r="C179" s="52">
        <v>4</v>
      </c>
      <c r="D179" s="396"/>
      <c r="E179" s="403"/>
      <c r="F179" s="403"/>
      <c r="G179" s="403"/>
      <c r="H179" s="403"/>
      <c r="I179" s="248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</row>
    <row r="180" spans="1:19" s="57" customFormat="1" ht="21.75" customHeight="1" x14ac:dyDescent="0.25">
      <c r="A180" s="402" t="s">
        <v>301</v>
      </c>
      <c r="B180" s="52">
        <f t="shared" si="3"/>
        <v>4</v>
      </c>
      <c r="C180" s="52">
        <v>4</v>
      </c>
      <c r="D180" s="396"/>
      <c r="E180" s="403"/>
      <c r="F180" s="403"/>
      <c r="G180" s="404"/>
      <c r="H180" s="403"/>
      <c r="I180" s="248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</row>
    <row r="181" spans="1:19" s="57" customFormat="1" ht="21.75" customHeight="1" x14ac:dyDescent="0.25">
      <c r="A181" s="402" t="s">
        <v>79</v>
      </c>
      <c r="B181" s="52">
        <f t="shared" si="3"/>
        <v>1.5</v>
      </c>
      <c r="C181" s="52">
        <v>1.5</v>
      </c>
      <c r="D181" s="396"/>
      <c r="E181" s="13"/>
      <c r="F181" s="405"/>
      <c r="G181" s="406"/>
      <c r="H181" s="407"/>
      <c r="I181" s="248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</row>
    <row r="182" spans="1:19" s="57" customFormat="1" ht="21.75" customHeight="1" x14ac:dyDescent="0.25">
      <c r="A182" s="408" t="s">
        <v>340</v>
      </c>
      <c r="B182" s="44">
        <f>C182</f>
        <v>5</v>
      </c>
      <c r="C182" s="44">
        <v>5</v>
      </c>
      <c r="D182" s="396"/>
      <c r="E182" s="54"/>
      <c r="F182" s="400"/>
      <c r="G182" s="54"/>
      <c r="H182" s="400"/>
      <c r="I182" s="248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</row>
    <row r="183" spans="1:19" s="57" customFormat="1" ht="21.75" customHeight="1" x14ac:dyDescent="0.25">
      <c r="A183" s="204" t="s">
        <v>94</v>
      </c>
      <c r="B183" s="218"/>
      <c r="C183" s="219"/>
      <c r="D183" s="220">
        <v>220</v>
      </c>
      <c r="E183" s="218">
        <v>17.16</v>
      </c>
      <c r="F183" s="218">
        <v>14.31</v>
      </c>
      <c r="G183" s="218">
        <v>57.15</v>
      </c>
      <c r="H183" s="218">
        <v>386.41</v>
      </c>
      <c r="I183" s="215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</row>
    <row r="184" spans="1:19" s="57" customFormat="1" ht="21.75" customHeight="1" x14ac:dyDescent="0.25">
      <c r="A184" s="18" t="s">
        <v>72</v>
      </c>
      <c r="B184" s="22">
        <f>C184</f>
        <v>53</v>
      </c>
      <c r="C184" s="19">
        <v>53</v>
      </c>
      <c r="D184" s="103"/>
      <c r="E184" s="513">
        <v>14.98</v>
      </c>
      <c r="F184" s="513">
        <v>12.08</v>
      </c>
      <c r="G184" s="513">
        <v>52.36</v>
      </c>
      <c r="H184" s="513">
        <v>304.25</v>
      </c>
      <c r="I184" s="126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</row>
    <row r="185" spans="1:19" s="57" customFormat="1" ht="21.75" customHeight="1" x14ac:dyDescent="0.25">
      <c r="A185" s="239" t="s">
        <v>149</v>
      </c>
      <c r="B185" s="22"/>
      <c r="C185" s="341">
        <f>C186+C187+C188</f>
        <v>54</v>
      </c>
      <c r="D185" s="103"/>
      <c r="E185" s="250"/>
      <c r="F185" s="103"/>
      <c r="G185" s="103"/>
      <c r="H185" s="115"/>
      <c r="I185" s="126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</row>
    <row r="186" spans="1:19" s="57" customFormat="1" ht="21.75" customHeight="1" x14ac:dyDescent="0.25">
      <c r="A186" s="21" t="s">
        <v>130</v>
      </c>
      <c r="B186" s="22">
        <f>C186*1.1</f>
        <v>19.8</v>
      </c>
      <c r="C186" s="22">
        <v>18</v>
      </c>
      <c r="D186" s="102"/>
      <c r="E186" s="182"/>
      <c r="F186" s="102"/>
      <c r="G186" s="30"/>
      <c r="H186" s="102"/>
      <c r="I186" s="126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</row>
    <row r="187" spans="1:19" s="57" customFormat="1" ht="21.75" customHeight="1" x14ac:dyDescent="0.25">
      <c r="A187" s="21" t="s">
        <v>131</v>
      </c>
      <c r="B187" s="22">
        <f>C187*1.05</f>
        <v>18.900000000000002</v>
      </c>
      <c r="C187" s="244">
        <v>18</v>
      </c>
      <c r="D187" s="102"/>
      <c r="E187" s="182"/>
      <c r="F187" s="102"/>
      <c r="G187" s="30"/>
      <c r="H187" s="102"/>
      <c r="I187" s="126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</row>
    <row r="188" spans="1:19" s="57" customFormat="1" ht="21.75" customHeight="1" x14ac:dyDescent="0.25">
      <c r="A188" s="21" t="s">
        <v>132</v>
      </c>
      <c r="B188" s="22">
        <f>C188*1.1</f>
        <v>19.8</v>
      </c>
      <c r="C188" s="244">
        <v>18</v>
      </c>
      <c r="D188" s="102"/>
      <c r="E188" s="182"/>
      <c r="F188" s="102"/>
      <c r="G188" s="30"/>
      <c r="H188" s="102"/>
      <c r="I188" s="126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</row>
    <row r="189" spans="1:19" s="57" customFormat="1" ht="21.75" customHeight="1" x14ac:dyDescent="0.25">
      <c r="A189" s="21" t="s">
        <v>89</v>
      </c>
      <c r="B189" s="10">
        <f>C189*1.25</f>
        <v>27.5</v>
      </c>
      <c r="C189" s="556">
        <v>22</v>
      </c>
      <c r="D189" s="102"/>
      <c r="E189" s="182"/>
      <c r="F189" s="102"/>
      <c r="G189" s="30"/>
      <c r="H189" s="102"/>
      <c r="I189" s="126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</row>
    <row r="190" spans="1:19" s="57" customFormat="1" ht="21.75" customHeight="1" x14ac:dyDescent="0.25">
      <c r="A190" s="21" t="s">
        <v>90</v>
      </c>
      <c r="B190" s="10">
        <f>C189*1.33</f>
        <v>29.26</v>
      </c>
      <c r="C190" s="557"/>
      <c r="D190" s="102"/>
      <c r="E190" s="182"/>
      <c r="F190" s="102"/>
      <c r="G190" s="30"/>
      <c r="H190" s="102"/>
      <c r="I190" s="126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</row>
    <row r="191" spans="1:19" s="57" customFormat="1" ht="21.75" customHeight="1" x14ac:dyDescent="0.25">
      <c r="A191" s="9" t="s">
        <v>70</v>
      </c>
      <c r="B191" s="10">
        <f>C191*1.18</f>
        <v>24.779999999999998</v>
      </c>
      <c r="C191" s="10">
        <v>21</v>
      </c>
      <c r="D191" s="102"/>
      <c r="E191" s="182"/>
      <c r="F191" s="102"/>
      <c r="G191" s="30"/>
      <c r="H191" s="102"/>
      <c r="I191" s="126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</row>
    <row r="192" spans="1:19" s="57" customFormat="1" ht="21.75" customHeight="1" x14ac:dyDescent="0.25">
      <c r="A192" s="9"/>
      <c r="B192" s="10"/>
      <c r="C192" s="10"/>
      <c r="D192" s="102"/>
      <c r="E192" s="182"/>
      <c r="F192" s="102"/>
      <c r="G192" s="30"/>
      <c r="H192" s="102"/>
      <c r="I192" s="126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</row>
    <row r="193" spans="1:19" s="57" customFormat="1" ht="21.75" customHeight="1" x14ac:dyDescent="0.25">
      <c r="A193" s="9" t="s">
        <v>79</v>
      </c>
      <c r="B193" s="10">
        <f>C193</f>
        <v>0.2</v>
      </c>
      <c r="C193" s="10">
        <v>0.2</v>
      </c>
      <c r="D193" s="102"/>
      <c r="E193" s="182"/>
      <c r="F193" s="102"/>
      <c r="G193" s="30"/>
      <c r="H193" s="102"/>
      <c r="I193" s="126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</row>
    <row r="194" spans="1:19" s="57" customFormat="1" ht="21.75" customHeight="1" x14ac:dyDescent="0.25">
      <c r="A194" s="107" t="s">
        <v>71</v>
      </c>
      <c r="B194" s="51">
        <f>C194</f>
        <v>6</v>
      </c>
      <c r="C194" s="6">
        <v>6</v>
      </c>
      <c r="D194" s="159"/>
      <c r="E194" s="186"/>
      <c r="F194" s="8"/>
      <c r="G194" s="8"/>
      <c r="H194" s="317"/>
      <c r="I194" s="126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</row>
    <row r="195" spans="1:19" s="57" customFormat="1" ht="21.75" customHeight="1" x14ac:dyDescent="0.25">
      <c r="A195" s="3" t="s">
        <v>231</v>
      </c>
      <c r="B195" s="51">
        <f>C195</f>
        <v>5</v>
      </c>
      <c r="C195" s="6">
        <v>5</v>
      </c>
      <c r="D195" s="159"/>
      <c r="E195" s="186"/>
      <c r="F195" s="8"/>
      <c r="G195" s="8"/>
      <c r="H195" s="317"/>
      <c r="I195" s="126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</row>
    <row r="196" spans="1:19" s="57" customFormat="1" ht="21.75" customHeight="1" x14ac:dyDescent="0.25">
      <c r="A196" s="188" t="s">
        <v>135</v>
      </c>
      <c r="B196" s="10"/>
      <c r="C196" s="189"/>
      <c r="D196" s="189">
        <v>50</v>
      </c>
      <c r="E196" s="514">
        <v>0.62</v>
      </c>
      <c r="F196" s="514">
        <v>0.02</v>
      </c>
      <c r="G196" s="514">
        <v>3.17</v>
      </c>
      <c r="H196" s="514">
        <v>16.920000000000002</v>
      </c>
      <c r="I196" s="37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</row>
    <row r="197" spans="1:19" s="57" customFormat="1" ht="21.75" customHeight="1" x14ac:dyDescent="0.25">
      <c r="A197" s="15" t="s">
        <v>133</v>
      </c>
      <c r="B197" s="10">
        <f t="shared" ref="B197:B202" si="4">C197</f>
        <v>27</v>
      </c>
      <c r="C197" s="10">
        <v>27</v>
      </c>
      <c r="D197" s="11"/>
      <c r="E197" s="11"/>
      <c r="F197" s="11"/>
      <c r="G197" s="11"/>
      <c r="H197" s="11"/>
      <c r="I197" s="37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</row>
    <row r="198" spans="1:19" s="57" customFormat="1" ht="21.75" customHeight="1" x14ac:dyDescent="0.25">
      <c r="A198" s="15" t="s">
        <v>85</v>
      </c>
      <c r="B198" s="10">
        <f t="shared" si="4"/>
        <v>23.5</v>
      </c>
      <c r="C198" s="10">
        <v>23.5</v>
      </c>
      <c r="D198" s="11"/>
      <c r="E198" s="11"/>
      <c r="F198" s="11"/>
      <c r="G198" s="11"/>
      <c r="H198" s="11"/>
      <c r="I198" s="37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</row>
    <row r="199" spans="1:19" s="57" customFormat="1" ht="21.75" customHeight="1" x14ac:dyDescent="0.25">
      <c r="A199" s="15" t="s">
        <v>79</v>
      </c>
      <c r="B199" s="10">
        <f t="shared" si="4"/>
        <v>1</v>
      </c>
      <c r="C199" s="10">
        <v>1</v>
      </c>
      <c r="D199" s="11"/>
      <c r="E199" s="11"/>
      <c r="F199" s="11"/>
      <c r="G199" s="11"/>
      <c r="H199" s="11"/>
      <c r="I199" s="37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</row>
    <row r="200" spans="1:19" s="57" customFormat="1" ht="21.75" customHeight="1" x14ac:dyDescent="0.25">
      <c r="A200" s="15" t="s">
        <v>87</v>
      </c>
      <c r="B200" s="10">
        <f t="shared" si="4"/>
        <v>0.5</v>
      </c>
      <c r="C200" s="10">
        <v>0.5</v>
      </c>
      <c r="D200" s="11"/>
      <c r="E200" s="11"/>
      <c r="F200" s="11"/>
      <c r="G200" s="11"/>
      <c r="H200" s="11"/>
      <c r="I200" s="37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</row>
    <row r="201" spans="1:19" s="57" customFormat="1" ht="21.75" customHeight="1" x14ac:dyDescent="0.25">
      <c r="A201" s="15" t="s">
        <v>136</v>
      </c>
      <c r="B201" s="10">
        <f t="shared" si="4"/>
        <v>0.2</v>
      </c>
      <c r="C201" s="10">
        <v>0.2</v>
      </c>
      <c r="D201" s="11"/>
      <c r="E201" s="11"/>
      <c r="F201" s="11"/>
      <c r="G201" s="11"/>
      <c r="H201" s="11"/>
      <c r="I201" s="37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</row>
    <row r="202" spans="1:19" s="57" customFormat="1" ht="21.75" customHeight="1" x14ac:dyDescent="0.25">
      <c r="A202" s="15" t="s">
        <v>137</v>
      </c>
      <c r="B202" s="10">
        <f t="shared" si="4"/>
        <v>0.1</v>
      </c>
      <c r="C202" s="10">
        <v>0.1</v>
      </c>
      <c r="D202" s="11"/>
      <c r="E202" s="11"/>
      <c r="F202" s="11"/>
      <c r="G202" s="11"/>
      <c r="H202" s="11"/>
      <c r="I202" s="37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</row>
    <row r="203" spans="1:19" s="57" customFormat="1" ht="21.75" customHeight="1" x14ac:dyDescent="0.25">
      <c r="A203" s="21" t="s">
        <v>88</v>
      </c>
      <c r="B203" s="22">
        <f>C203*1.2</f>
        <v>1.2</v>
      </c>
      <c r="C203" s="22">
        <v>1</v>
      </c>
      <c r="D203" s="46"/>
      <c r="E203" s="8"/>
      <c r="F203" s="8"/>
      <c r="G203" s="8"/>
      <c r="H203" s="317"/>
      <c r="I203" s="8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</row>
    <row r="204" spans="1:19" s="57" customFormat="1" ht="21.75" customHeight="1" x14ac:dyDescent="0.25">
      <c r="A204" s="204" t="s">
        <v>229</v>
      </c>
      <c r="B204" s="255"/>
      <c r="C204" s="255"/>
      <c r="D204" s="256">
        <v>200</v>
      </c>
      <c r="E204" s="211">
        <v>0.3</v>
      </c>
      <c r="F204" s="211">
        <v>0.48</v>
      </c>
      <c r="G204" s="211">
        <v>6.51</v>
      </c>
      <c r="H204" s="211">
        <v>31.96</v>
      </c>
      <c r="I204" s="251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</row>
    <row r="205" spans="1:19" s="57" customFormat="1" ht="21.75" customHeight="1" x14ac:dyDescent="0.25">
      <c r="A205" s="9" t="s">
        <v>209</v>
      </c>
      <c r="B205" s="133">
        <f t="shared" ref="B205:B210" si="5">C205</f>
        <v>1</v>
      </c>
      <c r="C205" s="133">
        <v>1</v>
      </c>
      <c r="D205" s="111"/>
      <c r="E205" s="17"/>
      <c r="F205" s="17"/>
      <c r="G205" s="17"/>
      <c r="H205" s="17"/>
      <c r="I205" s="19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</row>
    <row r="206" spans="1:19" s="57" customFormat="1" ht="21.75" customHeight="1" x14ac:dyDescent="0.25">
      <c r="A206" s="14" t="s">
        <v>104</v>
      </c>
      <c r="B206" s="134">
        <f t="shared" si="5"/>
        <v>8</v>
      </c>
      <c r="C206" s="222">
        <v>8</v>
      </c>
      <c r="D206" s="111"/>
      <c r="E206" s="17"/>
      <c r="F206" s="17"/>
      <c r="G206" s="17"/>
      <c r="H206" s="17"/>
      <c r="I206" s="19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</row>
    <row r="207" spans="1:19" s="57" customFormat="1" ht="21.75" customHeight="1" x14ac:dyDescent="0.25">
      <c r="A207" s="14" t="s">
        <v>228</v>
      </c>
      <c r="B207" s="134">
        <f t="shared" si="5"/>
        <v>8</v>
      </c>
      <c r="C207" s="222">
        <v>8</v>
      </c>
      <c r="D207" s="111"/>
      <c r="E207" s="17"/>
      <c r="F207" s="17"/>
      <c r="G207" s="17"/>
      <c r="H207" s="17"/>
      <c r="I207" s="19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</row>
    <row r="208" spans="1:19" s="57" customFormat="1" ht="21.75" customHeight="1" x14ac:dyDescent="0.25">
      <c r="A208" s="40" t="s">
        <v>85</v>
      </c>
      <c r="B208" s="41">
        <f t="shared" si="5"/>
        <v>200</v>
      </c>
      <c r="C208" s="41">
        <v>200</v>
      </c>
      <c r="D208" s="75"/>
      <c r="E208" s="8"/>
      <c r="F208" s="8"/>
      <c r="G208" s="8"/>
      <c r="H208" s="17"/>
      <c r="I208" s="19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</row>
    <row r="209" spans="1:19" s="57" customFormat="1" ht="21.75" customHeight="1" x14ac:dyDescent="0.25">
      <c r="A209" s="212" t="s">
        <v>78</v>
      </c>
      <c r="B209" s="213">
        <f t="shared" si="5"/>
        <v>26</v>
      </c>
      <c r="C209" s="213">
        <v>26</v>
      </c>
      <c r="D209" s="214" t="s">
        <v>196</v>
      </c>
      <c r="E209" s="200">
        <v>2.08</v>
      </c>
      <c r="F209" s="211">
        <v>0.96</v>
      </c>
      <c r="G209" s="211">
        <v>12.48</v>
      </c>
      <c r="H209" s="211">
        <v>59.8</v>
      </c>
      <c r="I209" s="231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</row>
    <row r="210" spans="1:19" s="57" customFormat="1" ht="27.75" customHeight="1" x14ac:dyDescent="0.25">
      <c r="A210" s="302" t="s">
        <v>110</v>
      </c>
      <c r="B210" s="294">
        <f t="shared" si="5"/>
        <v>48</v>
      </c>
      <c r="C210" s="294">
        <v>48</v>
      </c>
      <c r="D210" s="229" t="s">
        <v>414</v>
      </c>
      <c r="E210" s="200">
        <v>3.84</v>
      </c>
      <c r="F210" s="200">
        <v>0.6</v>
      </c>
      <c r="G210" s="200">
        <v>25.44</v>
      </c>
      <c r="H210" s="200">
        <v>126.42</v>
      </c>
      <c r="I210" s="231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</row>
    <row r="211" spans="1:19" s="57" customFormat="1" ht="27.75" customHeight="1" x14ac:dyDescent="0.25">
      <c r="A211" s="424" t="s">
        <v>318</v>
      </c>
      <c r="B211" s="385"/>
      <c r="C211" s="385"/>
      <c r="D211" s="394">
        <f>D158+D124</f>
        <v>1450</v>
      </c>
      <c r="E211" s="386">
        <f>E158+E124</f>
        <v>53.680000000000007</v>
      </c>
      <c r="F211" s="386">
        <f>F158+F124</f>
        <v>52.516000000000005</v>
      </c>
      <c r="G211" s="386">
        <f>G158+G124</f>
        <v>234.29000000000002</v>
      </c>
      <c r="H211" s="386">
        <f>H158+H124</f>
        <v>1604.6399999999999</v>
      </c>
      <c r="I211" s="38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</row>
    <row r="212" spans="1:19" s="57" customFormat="1" ht="27.75" customHeight="1" x14ac:dyDescent="0.25">
      <c r="A212" s="602" t="s">
        <v>319</v>
      </c>
      <c r="B212" s="603"/>
      <c r="C212" s="603"/>
      <c r="D212" s="603"/>
      <c r="E212" s="603"/>
      <c r="F212" s="603"/>
      <c r="G212" s="603"/>
      <c r="H212" s="603"/>
      <c r="I212" s="603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</row>
    <row r="213" spans="1:19" ht="36.75" customHeight="1" x14ac:dyDescent="0.25">
      <c r="A213" s="573" t="s">
        <v>2</v>
      </c>
      <c r="B213" s="576" t="s">
        <v>3</v>
      </c>
      <c r="C213" s="576" t="s">
        <v>4</v>
      </c>
      <c r="D213" s="579" t="s">
        <v>5</v>
      </c>
      <c r="E213" s="580"/>
      <c r="F213" s="580"/>
      <c r="G213" s="580"/>
      <c r="H213" s="581"/>
      <c r="I213" s="45"/>
    </row>
    <row r="214" spans="1:19" ht="36" customHeight="1" x14ac:dyDescent="0.25">
      <c r="A214" s="574"/>
      <c r="B214" s="577"/>
      <c r="C214" s="577"/>
      <c r="D214" s="591" t="s">
        <v>6</v>
      </c>
      <c r="E214" s="573" t="s">
        <v>7</v>
      </c>
      <c r="F214" s="573" t="s">
        <v>8</v>
      </c>
      <c r="G214" s="573" t="s">
        <v>9</v>
      </c>
      <c r="H214" s="582" t="s">
        <v>10</v>
      </c>
      <c r="I214" s="45"/>
    </row>
    <row r="215" spans="1:19" ht="15" customHeight="1" x14ac:dyDescent="0.25">
      <c r="A215" s="575"/>
      <c r="B215" s="578"/>
      <c r="C215" s="578"/>
      <c r="D215" s="592"/>
      <c r="E215" s="575"/>
      <c r="F215" s="575"/>
      <c r="G215" s="575"/>
      <c r="H215" s="583"/>
      <c r="I215" s="45"/>
    </row>
    <row r="216" spans="1:19" ht="23.25" customHeight="1" x14ac:dyDescent="0.25">
      <c r="A216" s="567" t="s">
        <v>42</v>
      </c>
      <c r="B216" s="567"/>
      <c r="C216" s="567"/>
      <c r="D216" s="232">
        <f>D217+D239+D250+D255</f>
        <v>562</v>
      </c>
      <c r="E216" s="203">
        <f>E217+E239+E250+E255</f>
        <v>21.37</v>
      </c>
      <c r="F216" s="203">
        <f>F217+F239+F250+F255</f>
        <v>22.449999999999996</v>
      </c>
      <c r="G216" s="203">
        <f>G217+G239+G250+G255</f>
        <v>96.57</v>
      </c>
      <c r="H216" s="203">
        <f>H217+H239+H250+H255</f>
        <v>653.27</v>
      </c>
      <c r="I216" s="203"/>
    </row>
    <row r="217" spans="1:19" ht="21.75" customHeight="1" x14ac:dyDescent="0.25">
      <c r="A217" s="296" t="s">
        <v>194</v>
      </c>
      <c r="B217" s="279"/>
      <c r="C217" s="279"/>
      <c r="D217" s="112">
        <v>260</v>
      </c>
      <c r="E217" s="113">
        <v>12.97</v>
      </c>
      <c r="F217" s="113">
        <v>13.94</v>
      </c>
      <c r="G217" s="113">
        <v>25.17</v>
      </c>
      <c r="H217" s="113">
        <v>378.02</v>
      </c>
      <c r="I217" s="113"/>
    </row>
    <row r="218" spans="1:19" ht="21.75" customHeight="1" x14ac:dyDescent="0.25">
      <c r="A218" s="290" t="s">
        <v>70</v>
      </c>
      <c r="B218" s="64">
        <f>C218*1.19</f>
        <v>17.849999999999998</v>
      </c>
      <c r="C218" s="524">
        <v>15</v>
      </c>
      <c r="D218" s="282"/>
      <c r="E218" s="121"/>
      <c r="F218" s="121"/>
      <c r="G218" s="121"/>
      <c r="H218" s="121"/>
      <c r="I218" s="121"/>
    </row>
    <row r="219" spans="1:19" ht="18.75" customHeight="1" x14ac:dyDescent="0.25">
      <c r="A219" s="21" t="s">
        <v>89</v>
      </c>
      <c r="B219" s="10">
        <f>C219*1.25</f>
        <v>41.25</v>
      </c>
      <c r="C219" s="556">
        <v>33</v>
      </c>
      <c r="D219" s="282"/>
      <c r="E219" s="121"/>
      <c r="F219" s="121"/>
      <c r="G219" s="121"/>
      <c r="H219" s="121"/>
      <c r="I219" s="121"/>
    </row>
    <row r="220" spans="1:19" ht="18.75" customHeight="1" x14ac:dyDescent="0.25">
      <c r="A220" s="21" t="s">
        <v>90</v>
      </c>
      <c r="B220" s="10">
        <f>C219*1.33</f>
        <v>43.89</v>
      </c>
      <c r="C220" s="557"/>
      <c r="D220" s="282"/>
      <c r="E220" s="121"/>
      <c r="F220" s="121"/>
      <c r="G220" s="121"/>
      <c r="H220" s="121"/>
      <c r="I220" s="121"/>
    </row>
    <row r="221" spans="1:19" ht="21" customHeight="1" x14ac:dyDescent="0.25">
      <c r="A221" s="290" t="s">
        <v>180</v>
      </c>
      <c r="B221" s="52">
        <f>C221</f>
        <v>1</v>
      </c>
      <c r="C221" s="52">
        <v>1</v>
      </c>
      <c r="D221" s="282"/>
      <c r="E221" s="121"/>
      <c r="F221" s="121"/>
      <c r="G221" s="121"/>
      <c r="H221" s="121"/>
      <c r="I221" s="121"/>
    </row>
    <row r="222" spans="1:19" ht="21" customHeight="1" x14ac:dyDescent="0.25">
      <c r="A222" s="290" t="s">
        <v>140</v>
      </c>
      <c r="B222" s="52">
        <f>C222</f>
        <v>5</v>
      </c>
      <c r="C222" s="52">
        <v>5</v>
      </c>
      <c r="D222" s="282"/>
      <c r="E222" s="121"/>
      <c r="F222" s="121"/>
      <c r="G222" s="121"/>
      <c r="H222" s="121"/>
      <c r="I222" s="121"/>
    </row>
    <row r="223" spans="1:19" ht="21" customHeight="1" x14ac:dyDescent="0.25">
      <c r="A223" s="290" t="s">
        <v>102</v>
      </c>
      <c r="B223" s="52">
        <f>C223</f>
        <v>60</v>
      </c>
      <c r="C223" s="52">
        <v>60</v>
      </c>
      <c r="D223" s="282"/>
      <c r="E223" s="121"/>
      <c r="F223" s="121"/>
      <c r="G223" s="121"/>
      <c r="H223" s="121"/>
      <c r="I223" s="121"/>
    </row>
    <row r="224" spans="1:19" ht="23.25" customHeight="1" x14ac:dyDescent="0.25">
      <c r="A224" s="15" t="s">
        <v>79</v>
      </c>
      <c r="B224" s="44">
        <f>C224</f>
        <v>0.5</v>
      </c>
      <c r="C224" s="44">
        <v>0.5</v>
      </c>
      <c r="D224" s="45"/>
      <c r="E224" s="8"/>
      <c r="F224" s="8"/>
      <c r="G224" s="8"/>
      <c r="H224" s="317"/>
      <c r="I224" s="45"/>
    </row>
    <row r="225" spans="1:9" ht="18" customHeight="1" x14ac:dyDescent="0.25">
      <c r="A225" s="15" t="s">
        <v>182</v>
      </c>
      <c r="B225" s="44">
        <f>C225*1.33</f>
        <v>93.100000000000009</v>
      </c>
      <c r="C225" s="558">
        <v>70</v>
      </c>
      <c r="D225" s="45"/>
      <c r="E225" s="8"/>
      <c r="F225" s="8"/>
      <c r="G225" s="8"/>
      <c r="H225" s="317"/>
      <c r="I225" s="45"/>
    </row>
    <row r="226" spans="1:9" ht="21.75" customHeight="1" x14ac:dyDescent="0.25">
      <c r="A226" s="15" t="s">
        <v>183</v>
      </c>
      <c r="B226" s="44">
        <f>C225*1.43</f>
        <v>100.1</v>
      </c>
      <c r="C226" s="559"/>
      <c r="D226" s="45"/>
      <c r="E226" s="8"/>
      <c r="F226" s="8"/>
      <c r="G226" s="8"/>
      <c r="H226" s="317"/>
      <c r="I226" s="45"/>
    </row>
    <row r="227" spans="1:9" ht="21.75" customHeight="1" x14ac:dyDescent="0.25">
      <c r="A227" s="15" t="s">
        <v>184</v>
      </c>
      <c r="B227" s="44">
        <f>C225*1.54</f>
        <v>107.8</v>
      </c>
      <c r="C227" s="559"/>
      <c r="D227" s="45"/>
      <c r="E227" s="8"/>
      <c r="F227" s="8"/>
      <c r="G227" s="8"/>
      <c r="H227" s="317"/>
      <c r="I227" s="45"/>
    </row>
    <row r="228" spans="1:9" ht="21.75" customHeight="1" x14ac:dyDescent="0.25">
      <c r="A228" s="15" t="s">
        <v>185</v>
      </c>
      <c r="B228" s="44">
        <f>C225*1.67</f>
        <v>116.89999999999999</v>
      </c>
      <c r="C228" s="560"/>
      <c r="D228" s="45"/>
      <c r="E228" s="8"/>
      <c r="F228" s="8"/>
      <c r="G228" s="8"/>
      <c r="H228" s="317"/>
      <c r="I228" s="45"/>
    </row>
    <row r="229" spans="1:9" ht="21.75" customHeight="1" x14ac:dyDescent="0.25">
      <c r="A229" s="15" t="s">
        <v>85</v>
      </c>
      <c r="B229" s="44">
        <f>C229</f>
        <v>150</v>
      </c>
      <c r="C229" s="44">
        <v>150</v>
      </c>
      <c r="D229" s="45"/>
      <c r="E229" s="8"/>
      <c r="F229" s="8"/>
      <c r="G229" s="8"/>
      <c r="H229" s="317"/>
      <c r="I229" s="45"/>
    </row>
    <row r="230" spans="1:9" ht="21.75" customHeight="1" x14ac:dyDescent="0.25">
      <c r="A230" s="15" t="s">
        <v>195</v>
      </c>
      <c r="B230" s="63">
        <f>C230*1.02</f>
        <v>40.799999999999997</v>
      </c>
      <c r="C230" s="63">
        <v>40</v>
      </c>
      <c r="D230" s="45"/>
      <c r="E230" s="8"/>
      <c r="F230" s="8"/>
      <c r="G230" s="8"/>
      <c r="H230" s="317"/>
      <c r="I230" s="45"/>
    </row>
    <row r="231" spans="1:9" ht="21.75" customHeight="1" x14ac:dyDescent="0.25">
      <c r="A231" s="15" t="s">
        <v>181</v>
      </c>
      <c r="B231" s="44">
        <f>C231</f>
        <v>1</v>
      </c>
      <c r="C231" s="44">
        <v>1</v>
      </c>
      <c r="D231" s="45"/>
      <c r="E231" s="8"/>
      <c r="F231" s="8"/>
      <c r="G231" s="8"/>
      <c r="H231" s="317"/>
      <c r="I231" s="45"/>
    </row>
    <row r="232" spans="1:9" ht="21.75" customHeight="1" x14ac:dyDescent="0.25">
      <c r="A232" s="15" t="s">
        <v>186</v>
      </c>
      <c r="B232" s="44">
        <f>C232</f>
        <v>10</v>
      </c>
      <c r="C232" s="44">
        <v>10</v>
      </c>
      <c r="D232" s="45"/>
      <c r="E232" s="8"/>
      <c r="F232" s="8"/>
      <c r="G232" s="8"/>
      <c r="H232" s="317"/>
      <c r="I232" s="45"/>
    </row>
    <row r="233" spans="1:9" ht="21.75" customHeight="1" x14ac:dyDescent="0.25">
      <c r="A233" s="15" t="s">
        <v>231</v>
      </c>
      <c r="B233" s="44">
        <f>C233</f>
        <v>10</v>
      </c>
      <c r="C233" s="44">
        <v>10</v>
      </c>
      <c r="D233" s="45"/>
      <c r="E233" s="8"/>
      <c r="F233" s="8"/>
      <c r="G233" s="8"/>
      <c r="H233" s="317"/>
      <c r="I233" s="45"/>
    </row>
    <row r="234" spans="1:9" ht="21.75" customHeight="1" x14ac:dyDescent="0.25">
      <c r="A234" s="188" t="s">
        <v>192</v>
      </c>
      <c r="B234" s="44"/>
      <c r="C234" s="293">
        <v>10</v>
      </c>
      <c r="D234" s="45"/>
      <c r="E234" s="8"/>
      <c r="F234" s="8"/>
      <c r="G234" s="8"/>
      <c r="H234" s="317"/>
      <c r="I234" s="45"/>
    </row>
    <row r="235" spans="1:9" ht="21.75" customHeight="1" x14ac:dyDescent="0.25">
      <c r="A235" s="292" t="s">
        <v>160</v>
      </c>
      <c r="B235" s="44">
        <f>C235*1.6</f>
        <v>16</v>
      </c>
      <c r="C235" s="44">
        <v>10</v>
      </c>
      <c r="D235" s="45"/>
      <c r="E235" s="8"/>
      <c r="F235" s="8"/>
      <c r="G235" s="8"/>
      <c r="H235" s="317"/>
      <c r="I235" s="45"/>
    </row>
    <row r="236" spans="1:9" ht="21.75" customHeight="1" x14ac:dyDescent="0.25">
      <c r="A236" s="552" t="s">
        <v>419</v>
      </c>
      <c r="B236" s="44"/>
      <c r="C236" s="293">
        <v>2</v>
      </c>
      <c r="D236" s="45"/>
      <c r="E236" s="8"/>
      <c r="F236" s="8"/>
      <c r="G236" s="8"/>
      <c r="H236" s="317"/>
      <c r="I236" s="45"/>
    </row>
    <row r="237" spans="1:9" ht="21.75" customHeight="1" x14ac:dyDescent="0.25">
      <c r="A237" s="551" t="s">
        <v>71</v>
      </c>
      <c r="B237" s="44">
        <f>C237</f>
        <v>2</v>
      </c>
      <c r="C237" s="44">
        <v>2</v>
      </c>
      <c r="D237" s="45"/>
      <c r="E237" s="8"/>
      <c r="F237" s="8"/>
      <c r="G237" s="8"/>
      <c r="H237" s="317"/>
      <c r="I237" s="45"/>
    </row>
    <row r="238" spans="1:9" ht="21.75" customHeight="1" x14ac:dyDescent="0.25">
      <c r="A238" s="551" t="s">
        <v>88</v>
      </c>
      <c r="B238" s="44">
        <f>C238*1.2</f>
        <v>0.6</v>
      </c>
      <c r="C238" s="44">
        <v>0.5</v>
      </c>
      <c r="D238" s="45"/>
      <c r="E238" s="8"/>
      <c r="F238" s="8"/>
      <c r="G238" s="8"/>
      <c r="H238" s="317"/>
      <c r="I238" s="45"/>
    </row>
    <row r="239" spans="1:9" ht="21.75" customHeight="1" x14ac:dyDescent="0.25">
      <c r="A239" s="265" t="s">
        <v>64</v>
      </c>
      <c r="B239" s="279"/>
      <c r="C239" s="279"/>
      <c r="D239" s="112">
        <v>50</v>
      </c>
      <c r="E239" s="113">
        <v>4.08</v>
      </c>
      <c r="F239" s="113">
        <v>6.51</v>
      </c>
      <c r="G239" s="113">
        <v>37.94</v>
      </c>
      <c r="H239" s="113">
        <v>118.47</v>
      </c>
      <c r="I239" s="113"/>
    </row>
    <row r="240" spans="1:9" ht="21.75" customHeight="1" x14ac:dyDescent="0.25">
      <c r="A240" s="299" t="s">
        <v>65</v>
      </c>
      <c r="B240" s="13">
        <f>C240</f>
        <v>60</v>
      </c>
      <c r="C240" s="13">
        <v>60</v>
      </c>
      <c r="D240" s="121"/>
      <c r="E240" s="121"/>
      <c r="F240" s="121"/>
      <c r="G240" s="121"/>
      <c r="H240" s="121"/>
      <c r="I240" s="521"/>
    </row>
    <row r="241" spans="1:64" ht="21.75" customHeight="1" x14ac:dyDescent="0.25">
      <c r="A241" s="120" t="s">
        <v>111</v>
      </c>
      <c r="B241" s="6">
        <f>C241</f>
        <v>20</v>
      </c>
      <c r="C241" s="6">
        <v>20</v>
      </c>
      <c r="D241" s="119"/>
      <c r="E241" s="119"/>
      <c r="F241" s="119"/>
      <c r="G241" s="119"/>
      <c r="H241" s="67"/>
      <c r="I241" s="245"/>
    </row>
    <row r="242" spans="1:64" ht="21.75" customHeight="1" x14ac:dyDescent="0.25">
      <c r="A242" s="18" t="s">
        <v>104</v>
      </c>
      <c r="B242" s="6">
        <f>C242</f>
        <v>4</v>
      </c>
      <c r="C242" s="6">
        <v>4</v>
      </c>
      <c r="D242" s="119"/>
      <c r="E242" s="119"/>
      <c r="F242" s="119"/>
      <c r="G242" s="119"/>
      <c r="H242" s="67"/>
      <c r="I242" s="285"/>
    </row>
    <row r="243" spans="1:64" s="55" customFormat="1" ht="21.75" customHeight="1" x14ac:dyDescent="0.25">
      <c r="A243" s="120" t="s">
        <v>82</v>
      </c>
      <c r="B243" s="6">
        <f>C243</f>
        <v>2</v>
      </c>
      <c r="C243" s="6">
        <v>2</v>
      </c>
      <c r="D243" s="119"/>
      <c r="E243" s="119"/>
      <c r="F243" s="119"/>
      <c r="G243" s="119"/>
      <c r="H243" s="67"/>
      <c r="I243" s="285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</row>
    <row r="244" spans="1:64" s="55" customFormat="1" ht="21.75" customHeight="1" x14ac:dyDescent="0.25">
      <c r="A244" s="239" t="s">
        <v>84</v>
      </c>
      <c r="B244" s="6"/>
      <c r="C244" s="267">
        <v>75</v>
      </c>
      <c r="D244" s="119"/>
      <c r="E244" s="119"/>
      <c r="F244" s="119"/>
      <c r="G244" s="119"/>
      <c r="H244" s="67"/>
      <c r="I244" s="285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</row>
    <row r="245" spans="1:64" s="55" customFormat="1" ht="21.75" customHeight="1" x14ac:dyDescent="0.25">
      <c r="A245" s="120" t="s">
        <v>67</v>
      </c>
      <c r="B245" s="6">
        <f>C245</f>
        <v>3</v>
      </c>
      <c r="C245" s="6">
        <v>3</v>
      </c>
      <c r="D245" s="119"/>
      <c r="E245" s="119"/>
      <c r="F245" s="119"/>
      <c r="G245" s="119"/>
      <c r="H245" s="67"/>
      <c r="I245" s="286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</row>
    <row r="246" spans="1:64" s="55" customFormat="1" ht="21.75" customHeight="1" x14ac:dyDescent="0.25">
      <c r="A246" s="120" t="s">
        <v>141</v>
      </c>
      <c r="B246" s="6">
        <f>C246</f>
        <v>2</v>
      </c>
      <c r="C246" s="6">
        <v>2</v>
      </c>
      <c r="D246" s="119"/>
      <c r="E246" s="119"/>
      <c r="F246" s="119"/>
      <c r="G246" s="119"/>
      <c r="H246" s="67"/>
      <c r="I246" s="286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</row>
    <row r="247" spans="1:64" s="55" customFormat="1" ht="21.75" customHeight="1" x14ac:dyDescent="0.25">
      <c r="A247" s="120" t="s">
        <v>129</v>
      </c>
      <c r="B247" s="6">
        <f>C247</f>
        <v>2</v>
      </c>
      <c r="C247" s="6">
        <v>2</v>
      </c>
      <c r="D247" s="119"/>
      <c r="E247" s="119"/>
      <c r="F247" s="119"/>
      <c r="G247" s="119"/>
      <c r="H247" s="67"/>
      <c r="I247" s="286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4"/>
      <c r="BB247" s="94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</row>
    <row r="248" spans="1:64" s="55" customFormat="1" ht="21.75" customHeight="1" x14ac:dyDescent="0.25">
      <c r="A248" s="593" t="s">
        <v>13</v>
      </c>
      <c r="B248" s="594"/>
      <c r="C248" s="594"/>
      <c r="D248" s="594"/>
      <c r="E248" s="594"/>
      <c r="F248" s="594"/>
      <c r="G248" s="594"/>
      <c r="H248" s="594"/>
      <c r="I248" s="594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4"/>
      <c r="BB248" s="94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</row>
    <row r="249" spans="1:64" s="55" customFormat="1" ht="21.75" customHeight="1" x14ac:dyDescent="0.25">
      <c r="A249" s="265" t="s">
        <v>64</v>
      </c>
      <c r="B249" s="230"/>
      <c r="C249" s="230"/>
      <c r="D249" s="112">
        <v>50</v>
      </c>
      <c r="E249" s="113">
        <v>1.02</v>
      </c>
      <c r="F249" s="113">
        <v>6.51</v>
      </c>
      <c r="G249" s="113">
        <v>37.94</v>
      </c>
      <c r="H249" s="113">
        <v>100.27</v>
      </c>
      <c r="I249" s="266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4"/>
      <c r="BB249" s="94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</row>
    <row r="250" spans="1:64" s="55" customFormat="1" ht="21.75" customHeight="1" x14ac:dyDescent="0.25">
      <c r="A250" s="204" t="s">
        <v>273</v>
      </c>
      <c r="B250" s="425"/>
      <c r="C250" s="425"/>
      <c r="D250" s="199" t="s">
        <v>14</v>
      </c>
      <c r="E250" s="200">
        <v>0.16</v>
      </c>
      <c r="F250" s="200">
        <v>0.08</v>
      </c>
      <c r="G250" s="200">
        <v>8.5</v>
      </c>
      <c r="H250" s="200">
        <v>37.18</v>
      </c>
      <c r="I250" s="200" t="s">
        <v>305</v>
      </c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94"/>
      <c r="AY250" s="94"/>
      <c r="AZ250" s="94"/>
      <c r="BA250" s="94"/>
      <c r="BB250" s="94"/>
      <c r="BC250" s="94"/>
      <c r="BD250" s="94"/>
      <c r="BE250" s="94"/>
      <c r="BF250" s="94"/>
      <c r="BG250" s="94"/>
      <c r="BH250" s="94"/>
      <c r="BI250" s="94"/>
      <c r="BJ250" s="94"/>
      <c r="BK250" s="94"/>
      <c r="BL250" s="94"/>
    </row>
    <row r="251" spans="1:64" s="55" customFormat="1" ht="21.75" customHeight="1" x14ac:dyDescent="0.25">
      <c r="A251" s="9" t="s">
        <v>144</v>
      </c>
      <c r="B251" s="133">
        <f>C251</f>
        <v>20</v>
      </c>
      <c r="C251" s="133">
        <v>20</v>
      </c>
      <c r="D251" s="27"/>
      <c r="E251" s="8"/>
      <c r="F251" s="8"/>
      <c r="G251" s="8"/>
      <c r="H251" s="317"/>
      <c r="I251" s="8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  <c r="AP251" s="94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4"/>
      <c r="BB251" s="94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</row>
    <row r="252" spans="1:64" s="55" customFormat="1" ht="21.75" customHeight="1" x14ac:dyDescent="0.25">
      <c r="A252" s="9" t="s">
        <v>112</v>
      </c>
      <c r="B252" s="133">
        <f>C252</f>
        <v>10</v>
      </c>
      <c r="C252" s="133">
        <v>10</v>
      </c>
      <c r="D252" s="181"/>
      <c r="E252" s="8"/>
      <c r="F252" s="8"/>
      <c r="G252" s="8"/>
      <c r="H252" s="317"/>
      <c r="I252" s="8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4"/>
      <c r="BB252" s="94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</row>
    <row r="253" spans="1:64" s="55" customFormat="1" ht="21.75" customHeight="1" x14ac:dyDescent="0.25">
      <c r="A253" s="14" t="s">
        <v>16</v>
      </c>
      <c r="B253" s="134">
        <f>C253</f>
        <v>8</v>
      </c>
      <c r="C253" s="222">
        <v>8</v>
      </c>
      <c r="D253" s="181"/>
      <c r="E253" s="8"/>
      <c r="F253" s="8"/>
      <c r="G253" s="8"/>
      <c r="H253" s="317"/>
      <c r="I253" s="8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94"/>
      <c r="AY253" s="94"/>
      <c r="AZ253" s="94"/>
      <c r="BA253" s="94"/>
      <c r="BB253" s="94"/>
      <c r="BC253" s="94"/>
      <c r="BD253" s="94"/>
      <c r="BE253" s="94"/>
      <c r="BF253" s="94"/>
      <c r="BG253" s="94"/>
      <c r="BH253" s="94"/>
      <c r="BI253" s="94"/>
      <c r="BJ253" s="94"/>
      <c r="BK253" s="94"/>
      <c r="BL253" s="94"/>
    </row>
    <row r="254" spans="1:64" s="55" customFormat="1" ht="21.75" customHeight="1" x14ac:dyDescent="0.25">
      <c r="A254" s="40" t="s">
        <v>85</v>
      </c>
      <c r="B254" s="41">
        <f>C254</f>
        <v>200</v>
      </c>
      <c r="C254" s="41">
        <v>200</v>
      </c>
      <c r="D254" s="181"/>
      <c r="E254" s="8"/>
      <c r="F254" s="8"/>
      <c r="G254" s="8"/>
      <c r="H254" s="317"/>
      <c r="I254" s="8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4"/>
      <c r="BB254" s="94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</row>
    <row r="255" spans="1:64" s="55" customFormat="1" ht="21.75" customHeight="1" x14ac:dyDescent="0.25">
      <c r="A255" s="212" t="s">
        <v>78</v>
      </c>
      <c r="B255" s="213">
        <f>C255</f>
        <v>26</v>
      </c>
      <c r="C255" s="213">
        <v>26</v>
      </c>
      <c r="D255" s="214" t="s">
        <v>405</v>
      </c>
      <c r="E255" s="200">
        <v>4.16</v>
      </c>
      <c r="F255" s="211">
        <v>1.92</v>
      </c>
      <c r="G255" s="211">
        <v>24.96</v>
      </c>
      <c r="H255" s="211">
        <v>119.6</v>
      </c>
      <c r="I255" s="231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4"/>
      <c r="BB255" s="94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</row>
    <row r="256" spans="1:64" s="55" customFormat="1" ht="26.25" customHeight="1" x14ac:dyDescent="0.25">
      <c r="A256" s="567" t="s">
        <v>315</v>
      </c>
      <c r="B256" s="567"/>
      <c r="C256" s="567"/>
      <c r="D256" s="232">
        <f>D257+D267+D284+D300+D305+D309+D310</f>
        <v>894</v>
      </c>
      <c r="E256" s="203">
        <f>E257+E267+E284+E300+E305+E309+E310</f>
        <v>32.589999999999996</v>
      </c>
      <c r="F256" s="203">
        <f>F267+F284+F292+F300+F305+F309+F310</f>
        <v>32.06</v>
      </c>
      <c r="G256" s="203">
        <f>G257+G267+G284+G292+G300+G305+G309+G310</f>
        <v>132.14000000000001</v>
      </c>
      <c r="H256" s="203">
        <f>H257+H267+H284+H292+H300+H305+H309+H310</f>
        <v>905.40999999999985</v>
      </c>
      <c r="I256" s="203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94"/>
      <c r="AY256" s="94"/>
      <c r="AZ256" s="94"/>
      <c r="BA256" s="94"/>
      <c r="BB256" s="94"/>
      <c r="BC256" s="94"/>
      <c r="BD256" s="94"/>
      <c r="BE256" s="94"/>
      <c r="BF256" s="94"/>
      <c r="BG256" s="94"/>
      <c r="BH256" s="94"/>
      <c r="BI256" s="94"/>
      <c r="BJ256" s="94"/>
      <c r="BK256" s="94"/>
      <c r="BL256" s="94"/>
    </row>
    <row r="257" spans="1:64" s="55" customFormat="1" ht="22.5" customHeight="1" x14ac:dyDescent="0.25">
      <c r="A257" s="265" t="s">
        <v>347</v>
      </c>
      <c r="B257" s="279"/>
      <c r="C257" s="279"/>
      <c r="D257" s="372">
        <v>100</v>
      </c>
      <c r="E257" s="113">
        <v>2.0499999999999998</v>
      </c>
      <c r="F257" s="113">
        <v>0.43</v>
      </c>
      <c r="G257" s="113">
        <v>12.71</v>
      </c>
      <c r="H257" s="113">
        <v>47.66</v>
      </c>
      <c r="I257" s="113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4"/>
      <c r="BB257" s="94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</row>
    <row r="258" spans="1:64" s="55" customFormat="1" ht="26.25" customHeight="1" x14ac:dyDescent="0.25">
      <c r="A258" s="9" t="s">
        <v>242</v>
      </c>
      <c r="B258" s="10">
        <f>C258*1.05</f>
        <v>78.75</v>
      </c>
      <c r="C258" s="498">
        <v>75</v>
      </c>
      <c r="D258" s="413"/>
      <c r="E258" s="121"/>
      <c r="F258" s="121"/>
      <c r="G258" s="121"/>
      <c r="H258" s="121"/>
      <c r="I258" s="121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4"/>
      <c r="BB258" s="94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</row>
    <row r="259" spans="1:64" s="55" customFormat="1" ht="26.25" customHeight="1" x14ac:dyDescent="0.25">
      <c r="A259" s="9" t="s">
        <v>314</v>
      </c>
      <c r="B259" s="10">
        <f>C258*1.02</f>
        <v>76.5</v>
      </c>
      <c r="C259" s="319"/>
      <c r="D259" s="413"/>
      <c r="E259" s="121"/>
      <c r="F259" s="121"/>
      <c r="G259" s="121"/>
      <c r="H259" s="121"/>
      <c r="I259" s="121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4"/>
      <c r="BB259" s="94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</row>
    <row r="260" spans="1:64" s="55" customFormat="1" ht="26.25" customHeight="1" x14ac:dyDescent="0.25">
      <c r="A260" s="188" t="s">
        <v>270</v>
      </c>
      <c r="B260" s="44"/>
      <c r="C260" s="293">
        <v>10</v>
      </c>
      <c r="D260" s="45"/>
      <c r="E260" s="8"/>
      <c r="F260" s="8"/>
      <c r="G260" s="8"/>
      <c r="H260" s="317"/>
      <c r="I260" s="45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4"/>
      <c r="AY260" s="94"/>
      <c r="AZ260" s="94"/>
      <c r="BA260" s="94"/>
      <c r="BB260" s="94"/>
      <c r="BC260" s="94"/>
      <c r="BD260" s="94"/>
      <c r="BE260" s="94"/>
      <c r="BF260" s="94"/>
      <c r="BG260" s="94"/>
      <c r="BH260" s="94"/>
      <c r="BI260" s="94"/>
      <c r="BJ260" s="94"/>
      <c r="BK260" s="94"/>
      <c r="BL260" s="94"/>
    </row>
    <row r="261" spans="1:64" s="55" customFormat="1" ht="26.25" customHeight="1" x14ac:dyDescent="0.25">
      <c r="A261" s="292" t="s">
        <v>160</v>
      </c>
      <c r="B261" s="44">
        <f>C261*1.6</f>
        <v>16</v>
      </c>
      <c r="C261" s="44">
        <v>10</v>
      </c>
      <c r="D261" s="45"/>
      <c r="E261" s="8"/>
      <c r="F261" s="8"/>
      <c r="G261" s="8"/>
      <c r="H261" s="317"/>
      <c r="I261" s="45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4"/>
      <c r="BB261" s="94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</row>
    <row r="262" spans="1:64" s="55" customFormat="1" ht="26.25" customHeight="1" x14ac:dyDescent="0.25">
      <c r="A262" s="240" t="s">
        <v>208</v>
      </c>
      <c r="B262" s="22">
        <f>C262</f>
        <v>3</v>
      </c>
      <c r="C262" s="22">
        <v>3</v>
      </c>
      <c r="D262" s="8"/>
      <c r="E262" s="317"/>
      <c r="F262" s="28"/>
      <c r="G262" s="28"/>
      <c r="H262" s="317"/>
      <c r="I262" s="412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  <c r="AP262" s="94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4"/>
      <c r="BB262" s="94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</row>
    <row r="263" spans="1:64" s="55" customFormat="1" ht="26.25" customHeight="1" x14ac:dyDescent="0.25">
      <c r="A263" s="12" t="s">
        <v>71</v>
      </c>
      <c r="B263" s="22">
        <f>C263</f>
        <v>2.7</v>
      </c>
      <c r="C263" s="22">
        <v>2.7</v>
      </c>
      <c r="D263" s="8"/>
      <c r="E263" s="317"/>
      <c r="F263" s="28"/>
      <c r="G263" s="28"/>
      <c r="H263" s="317"/>
      <c r="I263" s="412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4"/>
      <c r="BB263" s="94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</row>
    <row r="264" spans="1:64" s="55" customFormat="1" ht="26.25" customHeight="1" x14ac:dyDescent="0.25">
      <c r="A264" s="21" t="s">
        <v>181</v>
      </c>
      <c r="B264" s="22">
        <f>C264*1.28</f>
        <v>0.49920000000000003</v>
      </c>
      <c r="C264" s="22">
        <v>0.39</v>
      </c>
      <c r="D264" s="8"/>
      <c r="E264" s="317"/>
      <c r="F264" s="28"/>
      <c r="G264" s="28"/>
      <c r="H264" s="317"/>
      <c r="I264" s="412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</row>
    <row r="265" spans="1:64" s="55" customFormat="1" ht="26.25" customHeight="1" x14ac:dyDescent="0.25">
      <c r="A265" s="79" t="s">
        <v>70</v>
      </c>
      <c r="B265" s="52">
        <f>C265*1.19</f>
        <v>11.899999999999999</v>
      </c>
      <c r="C265" s="52">
        <v>10</v>
      </c>
      <c r="D265" s="413"/>
      <c r="E265" s="121"/>
      <c r="F265" s="121"/>
      <c r="G265" s="121"/>
      <c r="H265" s="121"/>
      <c r="I265" s="121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</row>
    <row r="266" spans="1:64" s="55" customFormat="1" ht="26.25" customHeight="1" x14ac:dyDescent="0.25">
      <c r="A266" s="79" t="s">
        <v>71</v>
      </c>
      <c r="B266" s="52">
        <f>C266</f>
        <v>7</v>
      </c>
      <c r="C266" s="52">
        <v>7</v>
      </c>
      <c r="D266" s="413"/>
      <c r="E266" s="121"/>
      <c r="F266" s="121"/>
      <c r="G266" s="121"/>
      <c r="H266" s="121"/>
      <c r="I266" s="121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</row>
    <row r="267" spans="1:64" s="55" customFormat="1" ht="26.25" customHeight="1" x14ac:dyDescent="0.25">
      <c r="A267" s="437" t="s">
        <v>344</v>
      </c>
      <c r="B267" s="437"/>
      <c r="C267" s="437"/>
      <c r="D267" s="227">
        <v>250</v>
      </c>
      <c r="E267" s="200">
        <v>9.51</v>
      </c>
      <c r="F267" s="200">
        <v>9.6300000000000008</v>
      </c>
      <c r="G267" s="200">
        <v>21.4</v>
      </c>
      <c r="H267" s="200">
        <v>150.63</v>
      </c>
      <c r="I267" s="113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4"/>
      <c r="BB267" s="94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</row>
    <row r="268" spans="1:64" s="55" customFormat="1" ht="26.25" customHeight="1" x14ac:dyDescent="0.25">
      <c r="A268" s="421" t="s">
        <v>346</v>
      </c>
      <c r="B268" s="22">
        <f>C268*1.05</f>
        <v>15.2712</v>
      </c>
      <c r="C268" s="22">
        <f>C269*1.6</f>
        <v>14.544</v>
      </c>
      <c r="D268" s="66"/>
      <c r="E268" s="118"/>
      <c r="F268" s="118"/>
      <c r="G268" s="118"/>
      <c r="H268" s="111"/>
      <c r="I268" s="121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</row>
    <row r="269" spans="1:64" s="55" customFormat="1" ht="26.25" customHeight="1" x14ac:dyDescent="0.25">
      <c r="A269" s="422" t="s">
        <v>322</v>
      </c>
      <c r="B269" s="423"/>
      <c r="C269" s="423">
        <v>9.09</v>
      </c>
      <c r="D269" s="66"/>
      <c r="E269" s="118"/>
      <c r="F269" s="118"/>
      <c r="G269" s="118"/>
      <c r="H269" s="111"/>
      <c r="I269" s="121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</row>
    <row r="270" spans="1:64" s="55" customFormat="1" ht="26.25" customHeight="1" x14ac:dyDescent="0.25">
      <c r="A270" s="79" t="s">
        <v>223</v>
      </c>
      <c r="B270" s="4">
        <f>C270*1.3</f>
        <v>44.317000000000007</v>
      </c>
      <c r="C270" s="4">
        <v>34.090000000000003</v>
      </c>
      <c r="D270" s="64"/>
      <c r="E270" s="64"/>
      <c r="F270" s="64"/>
      <c r="G270" s="64"/>
      <c r="H270" s="64"/>
      <c r="I270" s="121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</row>
    <row r="271" spans="1:64" s="55" customFormat="1" ht="26.25" customHeight="1" x14ac:dyDescent="0.25">
      <c r="A271" s="79" t="s">
        <v>323</v>
      </c>
      <c r="B271" s="4">
        <f>C271*1.33</f>
        <v>45.339700000000008</v>
      </c>
      <c r="C271" s="4">
        <v>34.090000000000003</v>
      </c>
      <c r="D271" s="64"/>
      <c r="E271" s="64"/>
      <c r="F271" s="64"/>
      <c r="G271" s="64"/>
      <c r="H271" s="64"/>
      <c r="I271" s="121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</row>
    <row r="272" spans="1:64" s="55" customFormat="1" ht="26.25" customHeight="1" x14ac:dyDescent="0.25">
      <c r="A272" s="414" t="s">
        <v>324</v>
      </c>
      <c r="B272" s="48">
        <f>C272*1.43</f>
        <v>48.748699999999999</v>
      </c>
      <c r="C272" s="48">
        <v>34.090000000000003</v>
      </c>
      <c r="D272" s="415"/>
      <c r="E272" s="415"/>
      <c r="F272" s="415"/>
      <c r="G272" s="415"/>
      <c r="H272" s="64"/>
      <c r="I272" s="121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4"/>
      <c r="BB272" s="94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</row>
    <row r="273" spans="1:64" s="55" customFormat="1" ht="26.25" customHeight="1" x14ac:dyDescent="0.25">
      <c r="A273" s="414" t="s">
        <v>325</v>
      </c>
      <c r="B273" s="48">
        <f>C273*1.54</f>
        <v>52.498600000000003</v>
      </c>
      <c r="C273" s="48">
        <v>34.090000000000003</v>
      </c>
      <c r="D273" s="415"/>
      <c r="E273" s="415"/>
      <c r="F273" s="416"/>
      <c r="G273" s="416"/>
      <c r="H273" s="67"/>
      <c r="I273" s="121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</row>
    <row r="274" spans="1:64" s="55" customFormat="1" ht="26.25" customHeight="1" x14ac:dyDescent="0.25">
      <c r="A274" s="414" t="s">
        <v>335</v>
      </c>
      <c r="B274" s="48">
        <f>C274*1.67</f>
        <v>56.930300000000003</v>
      </c>
      <c r="C274" s="48">
        <v>34.090000000000003</v>
      </c>
      <c r="D274" s="415"/>
      <c r="E274" s="415"/>
      <c r="F274" s="415"/>
      <c r="G274" s="415"/>
      <c r="H274" s="64"/>
      <c r="I274" s="121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4"/>
      <c r="BB274" s="94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</row>
    <row r="275" spans="1:64" s="55" customFormat="1" ht="26.25" customHeight="1" x14ac:dyDescent="0.25">
      <c r="A275" s="79" t="s">
        <v>343</v>
      </c>
      <c r="B275" s="4">
        <f>C275*1.25</f>
        <v>21.3125</v>
      </c>
      <c r="C275" s="4">
        <v>17.05</v>
      </c>
      <c r="D275" s="64"/>
      <c r="E275" s="64"/>
      <c r="F275" s="64"/>
      <c r="G275" s="64"/>
      <c r="H275" s="64"/>
      <c r="I275" s="121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4"/>
      <c r="BB275" s="94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</row>
    <row r="276" spans="1:64" s="55" customFormat="1" ht="26.25" customHeight="1" x14ac:dyDescent="0.25">
      <c r="A276" s="79" t="s">
        <v>328</v>
      </c>
      <c r="B276" s="48">
        <f>C276*1.33</f>
        <v>22.676500000000001</v>
      </c>
      <c r="C276" s="48">
        <v>17.05</v>
      </c>
      <c r="D276" s="415"/>
      <c r="E276" s="415"/>
      <c r="F276" s="415"/>
      <c r="G276" s="415"/>
      <c r="H276" s="64"/>
      <c r="I276" s="121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</row>
    <row r="277" spans="1:64" s="55" customFormat="1" ht="26.25" customHeight="1" x14ac:dyDescent="0.25">
      <c r="A277" s="79" t="s">
        <v>153</v>
      </c>
      <c r="B277" s="48">
        <f>C277</f>
        <v>11.36</v>
      </c>
      <c r="C277" s="48">
        <v>11.36</v>
      </c>
      <c r="D277" s="415"/>
      <c r="E277" s="415"/>
      <c r="F277" s="415"/>
      <c r="G277" s="415"/>
      <c r="H277" s="64"/>
      <c r="I277" s="121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</row>
    <row r="278" spans="1:64" s="55" customFormat="1" ht="26.25" customHeight="1" x14ac:dyDescent="0.25">
      <c r="A278" s="79" t="s">
        <v>119</v>
      </c>
      <c r="B278" s="48">
        <f>C278</f>
        <v>0.1</v>
      </c>
      <c r="C278" s="48">
        <v>0.1</v>
      </c>
      <c r="D278" s="415"/>
      <c r="E278" s="415"/>
      <c r="F278" s="415"/>
      <c r="G278" s="415"/>
      <c r="H278" s="64"/>
      <c r="I278" s="121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4"/>
      <c r="BB278" s="94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</row>
    <row r="279" spans="1:64" s="55" customFormat="1" ht="21.75" customHeight="1" x14ac:dyDescent="0.25">
      <c r="A279" s="79" t="s">
        <v>70</v>
      </c>
      <c r="B279" s="364">
        <f>C279*1.19</f>
        <v>13.518399999999998</v>
      </c>
      <c r="C279" s="4">
        <v>11.36</v>
      </c>
      <c r="D279" s="64"/>
      <c r="E279" s="64"/>
      <c r="F279" s="64"/>
      <c r="G279" s="64"/>
      <c r="H279" s="64"/>
      <c r="I279" s="248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4"/>
      <c r="BA279" s="94"/>
      <c r="BB279" s="94"/>
      <c r="BC279" s="94"/>
      <c r="BD279" s="94"/>
      <c r="BE279" s="94"/>
      <c r="BF279" s="94"/>
      <c r="BG279" s="94"/>
      <c r="BH279" s="94"/>
      <c r="BI279" s="94"/>
      <c r="BJ279" s="94"/>
      <c r="BK279" s="94"/>
      <c r="BL279" s="94"/>
    </row>
    <row r="280" spans="1:64" s="55" customFormat="1" ht="21.75" customHeight="1" x14ac:dyDescent="0.25">
      <c r="A280" s="79" t="s">
        <v>332</v>
      </c>
      <c r="B280" s="4">
        <f>C280</f>
        <v>5</v>
      </c>
      <c r="C280" s="4">
        <v>5</v>
      </c>
      <c r="D280" s="64"/>
      <c r="E280" s="64"/>
      <c r="F280" s="64"/>
      <c r="G280" s="64"/>
      <c r="H280" s="64"/>
      <c r="I280" s="248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4"/>
      <c r="BB280" s="94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</row>
    <row r="281" spans="1:64" s="55" customFormat="1" ht="21.75" customHeight="1" x14ac:dyDescent="0.25">
      <c r="A281" s="79" t="s">
        <v>301</v>
      </c>
      <c r="B281" s="4">
        <f>C281</f>
        <v>5</v>
      </c>
      <c r="C281" s="4">
        <v>5</v>
      </c>
      <c r="D281" s="64"/>
      <c r="E281" s="64"/>
      <c r="F281" s="64"/>
      <c r="G281" s="64"/>
      <c r="H281" s="64"/>
      <c r="I281" s="248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4"/>
      <c r="BB281" s="94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</row>
    <row r="282" spans="1:64" s="55" customFormat="1" ht="21.75" customHeight="1" x14ac:dyDescent="0.25">
      <c r="A282" s="79" t="s">
        <v>79</v>
      </c>
      <c r="B282" s="4">
        <f>C282</f>
        <v>0.5</v>
      </c>
      <c r="C282" s="4">
        <v>0.5</v>
      </c>
      <c r="D282" s="64"/>
      <c r="E282" s="64"/>
      <c r="F282" s="64"/>
      <c r="G282" s="64"/>
      <c r="H282" s="64"/>
      <c r="I282" s="248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</row>
    <row r="283" spans="1:64" s="55" customFormat="1" ht="21.75" customHeight="1" x14ac:dyDescent="0.25">
      <c r="A283" s="79" t="s">
        <v>85</v>
      </c>
      <c r="B283" s="4">
        <f>C283</f>
        <v>200</v>
      </c>
      <c r="C283" s="4">
        <v>200</v>
      </c>
      <c r="D283" s="64"/>
      <c r="E283" s="64"/>
      <c r="F283" s="64"/>
      <c r="G283" s="64"/>
      <c r="H283" s="64"/>
      <c r="I283" s="248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</row>
    <row r="284" spans="1:64" s="55" customFormat="1" ht="21.75" customHeight="1" x14ac:dyDescent="0.25">
      <c r="A284" s="207" t="s">
        <v>167</v>
      </c>
      <c r="B284" s="276"/>
      <c r="C284" s="208"/>
      <c r="D284" s="206">
        <v>100</v>
      </c>
      <c r="E284" s="200">
        <f>E285+E292</f>
        <v>12.030000000000001</v>
      </c>
      <c r="F284" s="200">
        <f>F285+F292</f>
        <v>12.03</v>
      </c>
      <c r="G284" s="200">
        <f>G285+G292</f>
        <v>7.6300000000000008</v>
      </c>
      <c r="H284" s="200">
        <f>H285+H292</f>
        <v>195.14</v>
      </c>
      <c r="I284" s="2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4"/>
      <c r="BB284" s="94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</row>
    <row r="285" spans="1:64" s="55" customFormat="1" ht="21.75" customHeight="1" x14ac:dyDescent="0.25">
      <c r="A285" s="98" t="s">
        <v>173</v>
      </c>
      <c r="B285" s="155">
        <f>C285*1.1</f>
        <v>60.500000000000007</v>
      </c>
      <c r="C285" s="246">
        <v>55</v>
      </c>
      <c r="D285" s="125"/>
      <c r="E285" s="17">
        <v>10.07</v>
      </c>
      <c r="F285" s="17">
        <v>8.19</v>
      </c>
      <c r="G285" s="17">
        <v>2.72</v>
      </c>
      <c r="H285" s="17">
        <v>130.07</v>
      </c>
      <c r="I285" s="14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</row>
    <row r="286" spans="1:64" s="55" customFormat="1" ht="21.75" customHeight="1" x14ac:dyDescent="0.25">
      <c r="A286" s="98" t="s">
        <v>174</v>
      </c>
      <c r="B286" s="155">
        <f>C286*1.1</f>
        <v>60.500000000000007</v>
      </c>
      <c r="C286" s="246">
        <v>55</v>
      </c>
      <c r="D286" s="125"/>
      <c r="E286" s="17"/>
      <c r="F286" s="17"/>
      <c r="G286" s="17"/>
      <c r="H286" s="17"/>
      <c r="I286" s="14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94"/>
      <c r="AY286" s="94"/>
      <c r="AZ286" s="94"/>
      <c r="BA286" s="94"/>
      <c r="BB286" s="94"/>
      <c r="BC286" s="94"/>
      <c r="BD286" s="94"/>
      <c r="BE286" s="94"/>
      <c r="BF286" s="94"/>
      <c r="BG286" s="94"/>
      <c r="BH286" s="94"/>
      <c r="BI286" s="94"/>
      <c r="BJ286" s="94"/>
      <c r="BK286" s="94"/>
      <c r="BL286" s="94"/>
    </row>
    <row r="287" spans="1:64" s="55" customFormat="1" ht="21.75" customHeight="1" x14ac:dyDescent="0.25">
      <c r="A287" s="98" t="s">
        <v>71</v>
      </c>
      <c r="B287" s="155">
        <f>C287</f>
        <v>6</v>
      </c>
      <c r="C287" s="246">
        <v>6</v>
      </c>
      <c r="D287" s="125"/>
      <c r="E287" s="17"/>
      <c r="F287" s="17"/>
      <c r="G287" s="17"/>
      <c r="H287" s="17"/>
      <c r="I287" s="14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4"/>
      <c r="BB287" s="94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</row>
    <row r="288" spans="1:64" s="55" customFormat="1" ht="21.75" customHeight="1" x14ac:dyDescent="0.25">
      <c r="A288" s="98" t="s">
        <v>70</v>
      </c>
      <c r="B288" s="155">
        <f>C288*1.19</f>
        <v>13.220899999999999</v>
      </c>
      <c r="C288" s="246">
        <v>11.11</v>
      </c>
      <c r="D288" s="125"/>
      <c r="E288" s="17"/>
      <c r="F288" s="17"/>
      <c r="G288" s="17"/>
      <c r="H288" s="17"/>
      <c r="I288" s="8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4"/>
      <c r="BB288" s="94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</row>
    <row r="289" spans="1:64" s="55" customFormat="1" ht="21.75" customHeight="1" x14ac:dyDescent="0.25">
      <c r="A289" s="9" t="s">
        <v>168</v>
      </c>
      <c r="B289" s="10">
        <f>C289</f>
        <v>11</v>
      </c>
      <c r="C289" s="10">
        <v>11</v>
      </c>
      <c r="D289" s="11"/>
      <c r="E289" s="11"/>
      <c r="F289" s="11"/>
      <c r="G289" s="11"/>
      <c r="H289" s="11"/>
      <c r="I289" s="30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4"/>
      <c r="BB289" s="94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</row>
    <row r="290" spans="1:64" s="55" customFormat="1" ht="21.75" customHeight="1" x14ac:dyDescent="0.25">
      <c r="A290" s="12" t="s">
        <v>169</v>
      </c>
      <c r="B290" s="10">
        <f>C290</f>
        <v>11</v>
      </c>
      <c r="C290" s="13">
        <v>11</v>
      </c>
      <c r="D290" s="11"/>
      <c r="E290" s="11"/>
      <c r="F290" s="11"/>
      <c r="G290" s="11"/>
      <c r="H290" s="11"/>
      <c r="I290" s="22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4"/>
      <c r="BB290" s="94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</row>
    <row r="291" spans="1:64" s="55" customFormat="1" ht="21.75" customHeight="1" x14ac:dyDescent="0.25">
      <c r="A291" s="14" t="s">
        <v>161</v>
      </c>
      <c r="B291" s="10">
        <f>C291</f>
        <v>2</v>
      </c>
      <c r="C291" s="13">
        <v>2</v>
      </c>
      <c r="D291" s="11"/>
      <c r="E291" s="11"/>
      <c r="F291" s="11"/>
      <c r="G291" s="11"/>
      <c r="H291" s="11"/>
      <c r="I291" s="22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4"/>
      <c r="BB291" s="94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</row>
    <row r="292" spans="1:64" s="55" customFormat="1" ht="21.75" customHeight="1" x14ac:dyDescent="0.25">
      <c r="A292" s="274" t="s">
        <v>420</v>
      </c>
      <c r="B292" s="10"/>
      <c r="C292" s="13"/>
      <c r="D292" s="189">
        <v>50</v>
      </c>
      <c r="E292" s="278">
        <v>1.96</v>
      </c>
      <c r="F292" s="278">
        <v>3.84</v>
      </c>
      <c r="G292" s="278">
        <v>4.91</v>
      </c>
      <c r="H292" s="278">
        <v>65.069999999999993</v>
      </c>
      <c r="I292" s="202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4"/>
      <c r="BB292" s="94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</row>
    <row r="293" spans="1:64" s="55" customFormat="1" ht="21.75" customHeight="1" x14ac:dyDescent="0.25">
      <c r="A293" s="9" t="s">
        <v>102</v>
      </c>
      <c r="B293" s="10">
        <f>C293*1.02</f>
        <v>61.2</v>
      </c>
      <c r="C293" s="10">
        <v>60</v>
      </c>
      <c r="D293" s="11"/>
      <c r="E293" s="11"/>
      <c r="F293" s="11"/>
      <c r="G293" s="11"/>
      <c r="H293" s="11"/>
      <c r="I293" s="31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4"/>
      <c r="BB293" s="94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</row>
    <row r="294" spans="1:64" s="55" customFormat="1" ht="21.75" customHeight="1" x14ac:dyDescent="0.25">
      <c r="A294" s="15" t="s">
        <v>80</v>
      </c>
      <c r="B294" s="10">
        <f>C294</f>
        <v>4</v>
      </c>
      <c r="C294" s="10">
        <v>4</v>
      </c>
      <c r="D294" s="11"/>
      <c r="E294" s="11"/>
      <c r="F294" s="11"/>
      <c r="G294" s="11"/>
      <c r="H294" s="11"/>
      <c r="I294" s="121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</row>
    <row r="295" spans="1:64" s="55" customFormat="1" ht="21.75" customHeight="1" x14ac:dyDescent="0.25">
      <c r="A295" s="18" t="s">
        <v>140</v>
      </c>
      <c r="B295" s="19">
        <f>C295</f>
        <v>4.25</v>
      </c>
      <c r="C295" s="175">
        <v>4.25</v>
      </c>
      <c r="D295" s="27"/>
      <c r="E295" s="317"/>
      <c r="F295" s="317"/>
      <c r="G295" s="317"/>
      <c r="H295" s="317"/>
      <c r="I295" s="529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</row>
    <row r="296" spans="1:64" s="55" customFormat="1" ht="21.75" customHeight="1" x14ac:dyDescent="0.25">
      <c r="A296" s="18" t="s">
        <v>170</v>
      </c>
      <c r="B296" s="133">
        <f>C296</f>
        <v>0.5</v>
      </c>
      <c r="C296" s="133">
        <v>0.5</v>
      </c>
      <c r="D296" s="99"/>
      <c r="E296" s="52"/>
      <c r="F296" s="52"/>
      <c r="G296" s="52"/>
      <c r="H296" s="52"/>
      <c r="I296" s="115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4"/>
      <c r="AY296" s="94"/>
      <c r="AZ296" s="94"/>
      <c r="BA296" s="94"/>
      <c r="BB296" s="94"/>
      <c r="BC296" s="94"/>
      <c r="BD296" s="94"/>
      <c r="BE296" s="94"/>
      <c r="BF296" s="94"/>
      <c r="BG296" s="94"/>
      <c r="BH296" s="94"/>
      <c r="BI296" s="94"/>
      <c r="BJ296" s="94"/>
      <c r="BK296" s="94"/>
      <c r="BL296" s="94"/>
    </row>
    <row r="297" spans="1:64" s="55" customFormat="1" ht="21.75" customHeight="1" x14ac:dyDescent="0.25">
      <c r="A297" s="9" t="s">
        <v>159</v>
      </c>
      <c r="B297" s="133">
        <f>C297</f>
        <v>0.25</v>
      </c>
      <c r="C297" s="133">
        <v>0.25</v>
      </c>
      <c r="D297" s="6"/>
      <c r="E297" s="52"/>
      <c r="F297" s="52"/>
      <c r="G297" s="52"/>
      <c r="H297" s="52"/>
      <c r="I297" s="115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</row>
    <row r="298" spans="1:64" s="55" customFormat="1" ht="21.75" customHeight="1" x14ac:dyDescent="0.25">
      <c r="A298" s="9" t="s">
        <v>268</v>
      </c>
      <c r="B298" s="133">
        <f>C298*1.1</f>
        <v>2.2000000000000002</v>
      </c>
      <c r="C298" s="133">
        <v>2</v>
      </c>
      <c r="D298" s="6"/>
      <c r="E298" s="52"/>
      <c r="F298" s="52"/>
      <c r="G298" s="52"/>
      <c r="H298" s="52"/>
      <c r="I298" s="115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4"/>
      <c r="BB298" s="94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</row>
    <row r="299" spans="1:64" s="55" customFormat="1" ht="21.75" customHeight="1" x14ac:dyDescent="0.25">
      <c r="A299" s="9" t="s">
        <v>88</v>
      </c>
      <c r="B299" s="133">
        <f>C299*1.3</f>
        <v>0.32500000000000001</v>
      </c>
      <c r="C299" s="133">
        <v>0.25</v>
      </c>
      <c r="D299" s="6"/>
      <c r="E299" s="52"/>
      <c r="F299" s="52"/>
      <c r="G299" s="52"/>
      <c r="H299" s="52"/>
      <c r="I299" s="115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4"/>
      <c r="BB299" s="94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</row>
    <row r="300" spans="1:64" s="55" customFormat="1" ht="21.75" customHeight="1" x14ac:dyDescent="0.25">
      <c r="A300" s="193" t="s">
        <v>171</v>
      </c>
      <c r="B300" s="205"/>
      <c r="C300" s="205"/>
      <c r="D300" s="206">
        <v>180</v>
      </c>
      <c r="E300" s="200">
        <v>3.61</v>
      </c>
      <c r="F300" s="200">
        <v>5.65</v>
      </c>
      <c r="G300" s="200">
        <v>43.69</v>
      </c>
      <c r="H300" s="200">
        <v>254.83</v>
      </c>
      <c r="I300" s="275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94"/>
      <c r="AY300" s="94"/>
      <c r="AZ300" s="94"/>
      <c r="BA300" s="94"/>
      <c r="BB300" s="94"/>
      <c r="BC300" s="94"/>
      <c r="BD300" s="94"/>
      <c r="BE300" s="94"/>
      <c r="BF300" s="94"/>
      <c r="BG300" s="94"/>
      <c r="BH300" s="94"/>
      <c r="BI300" s="94"/>
      <c r="BJ300" s="94"/>
      <c r="BK300" s="94"/>
      <c r="BL300" s="94"/>
    </row>
    <row r="301" spans="1:64" s="55" customFormat="1" ht="21.75" customHeight="1" x14ac:dyDescent="0.25">
      <c r="A301" s="9" t="s">
        <v>172</v>
      </c>
      <c r="B301" s="133">
        <f>C301</f>
        <v>67</v>
      </c>
      <c r="C301" s="133">
        <v>67</v>
      </c>
      <c r="D301" s="6"/>
      <c r="E301" s="52"/>
      <c r="F301" s="52"/>
      <c r="G301" s="52"/>
      <c r="H301" s="52"/>
      <c r="I301" s="115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4"/>
      <c r="BB301" s="94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</row>
    <row r="302" spans="1:64" s="55" customFormat="1" ht="21.75" customHeight="1" x14ac:dyDescent="0.25">
      <c r="A302" s="9" t="s">
        <v>85</v>
      </c>
      <c r="B302" s="133">
        <f>C302</f>
        <v>167.5</v>
      </c>
      <c r="C302" s="133">
        <f>C301*2.5</f>
        <v>167.5</v>
      </c>
      <c r="D302" s="6"/>
      <c r="E302" s="52"/>
      <c r="F302" s="52"/>
      <c r="G302" s="52"/>
      <c r="H302" s="52"/>
      <c r="I302" s="115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4"/>
      <c r="BB302" s="94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</row>
    <row r="303" spans="1:64" s="55" customFormat="1" ht="21.75" customHeight="1" x14ac:dyDescent="0.25">
      <c r="A303" s="9" t="s">
        <v>80</v>
      </c>
      <c r="B303" s="133">
        <f>C303</f>
        <v>3.6</v>
      </c>
      <c r="C303" s="133">
        <v>3.6</v>
      </c>
      <c r="D303" s="6"/>
      <c r="E303" s="52"/>
      <c r="F303" s="52"/>
      <c r="G303" s="52"/>
      <c r="H303" s="52"/>
      <c r="I303" s="115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94"/>
      <c r="AY303" s="94"/>
      <c r="AZ303" s="94"/>
      <c r="BA303" s="94"/>
      <c r="BB303" s="94"/>
      <c r="BC303" s="94"/>
      <c r="BD303" s="94"/>
      <c r="BE303" s="94"/>
      <c r="BF303" s="94"/>
      <c r="BG303" s="94"/>
      <c r="BH303" s="94"/>
      <c r="BI303" s="94"/>
      <c r="BJ303" s="94"/>
      <c r="BK303" s="94"/>
      <c r="BL303" s="94"/>
    </row>
    <row r="304" spans="1:64" s="55" customFormat="1" ht="21.75" customHeight="1" x14ac:dyDescent="0.25">
      <c r="A304" s="9" t="s">
        <v>170</v>
      </c>
      <c r="B304" s="133">
        <f>C304</f>
        <v>1.2</v>
      </c>
      <c r="C304" s="133">
        <v>1.2</v>
      </c>
      <c r="D304" s="6"/>
      <c r="E304" s="52"/>
      <c r="F304" s="52"/>
      <c r="G304" s="52"/>
      <c r="H304" s="52"/>
      <c r="I304" s="115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4"/>
      <c r="BB304" s="94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</row>
    <row r="305" spans="1:64" s="55" customFormat="1" ht="21.75" customHeight="1" x14ac:dyDescent="0.25">
      <c r="A305" s="204" t="s">
        <v>272</v>
      </c>
      <c r="B305" s="201"/>
      <c r="C305" s="201"/>
      <c r="D305" s="199" t="s">
        <v>14</v>
      </c>
      <c r="E305" s="200">
        <v>0.27</v>
      </c>
      <c r="F305" s="200">
        <v>0.12</v>
      </c>
      <c r="G305" s="200">
        <v>9.2799999999999994</v>
      </c>
      <c r="H305" s="200">
        <v>37.68</v>
      </c>
      <c r="I305" s="200" t="s">
        <v>305</v>
      </c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4"/>
      <c r="BB305" s="94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</row>
    <row r="306" spans="1:64" s="55" customFormat="1" ht="21.75" customHeight="1" x14ac:dyDescent="0.25">
      <c r="A306" s="9" t="s">
        <v>86</v>
      </c>
      <c r="B306" s="133">
        <f>C306</f>
        <v>30</v>
      </c>
      <c r="C306" s="133">
        <v>30</v>
      </c>
      <c r="D306" s="27"/>
      <c r="E306" s="8"/>
      <c r="F306" s="8"/>
      <c r="G306" s="8"/>
      <c r="H306" s="317"/>
      <c r="I306" s="8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4"/>
      <c r="AP306" s="94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4"/>
      <c r="BB306" s="94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</row>
    <row r="307" spans="1:64" s="55" customFormat="1" ht="21.75" customHeight="1" x14ac:dyDescent="0.25">
      <c r="A307" s="14" t="s">
        <v>16</v>
      </c>
      <c r="B307" s="134">
        <f>C307</f>
        <v>8</v>
      </c>
      <c r="C307" s="222">
        <v>8</v>
      </c>
      <c r="D307" s="181"/>
      <c r="E307" s="8"/>
      <c r="F307" s="8"/>
      <c r="G307" s="8"/>
      <c r="H307" s="317"/>
      <c r="I307" s="8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4"/>
      <c r="AY307" s="94"/>
      <c r="AZ307" s="94"/>
      <c r="BA307" s="94"/>
      <c r="BB307" s="94"/>
      <c r="BC307" s="94"/>
      <c r="BD307" s="94"/>
      <c r="BE307" s="94"/>
      <c r="BF307" s="94"/>
      <c r="BG307" s="94"/>
      <c r="BH307" s="94"/>
      <c r="BI307" s="94"/>
      <c r="BJ307" s="94"/>
      <c r="BK307" s="94"/>
      <c r="BL307" s="94"/>
    </row>
    <row r="308" spans="1:64" s="55" customFormat="1" ht="21.75" customHeight="1" x14ac:dyDescent="0.25">
      <c r="A308" s="40" t="s">
        <v>85</v>
      </c>
      <c r="B308" s="41">
        <f>C308</f>
        <v>200</v>
      </c>
      <c r="C308" s="41">
        <v>200</v>
      </c>
      <c r="D308" s="181"/>
      <c r="E308" s="8"/>
      <c r="F308" s="8"/>
      <c r="G308" s="8"/>
      <c r="H308" s="317"/>
      <c r="I308" s="8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4"/>
      <c r="BB308" s="94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</row>
    <row r="309" spans="1:64" s="55" customFormat="1" ht="21.75" customHeight="1" x14ac:dyDescent="0.25">
      <c r="A309" s="302" t="s">
        <v>110</v>
      </c>
      <c r="B309" s="294">
        <f>C309</f>
        <v>36</v>
      </c>
      <c r="C309" s="294">
        <v>36</v>
      </c>
      <c r="D309" s="234">
        <v>36</v>
      </c>
      <c r="E309" s="200">
        <v>2.88</v>
      </c>
      <c r="F309" s="200">
        <v>0.46</v>
      </c>
      <c r="G309" s="200">
        <v>19.079999999999998</v>
      </c>
      <c r="H309" s="200">
        <v>90</v>
      </c>
      <c r="I309" s="251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4"/>
      <c r="BB309" s="94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</row>
    <row r="310" spans="1:64" s="55" customFormat="1" ht="21.75" customHeight="1" x14ac:dyDescent="0.25">
      <c r="A310" s="212" t="s">
        <v>78</v>
      </c>
      <c r="B310" s="213">
        <f>C310</f>
        <v>28</v>
      </c>
      <c r="C310" s="213">
        <v>28</v>
      </c>
      <c r="D310" s="214" t="s">
        <v>138</v>
      </c>
      <c r="E310" s="200">
        <v>2.2400000000000002</v>
      </c>
      <c r="F310" s="211">
        <v>0.33</v>
      </c>
      <c r="G310" s="211">
        <v>13.44</v>
      </c>
      <c r="H310" s="211">
        <v>64.400000000000006</v>
      </c>
      <c r="I310" s="200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4"/>
      <c r="BB310" s="94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</row>
    <row r="311" spans="1:64" s="55" customFormat="1" ht="25.5" customHeight="1" x14ac:dyDescent="0.25">
      <c r="A311" s="424" t="s">
        <v>318</v>
      </c>
      <c r="B311" s="385"/>
      <c r="C311" s="385"/>
      <c r="D311" s="394">
        <f>D256+D216</f>
        <v>1456</v>
      </c>
      <c r="E311" s="386">
        <f>E256+E216</f>
        <v>53.959999999999994</v>
      </c>
      <c r="F311" s="386">
        <f>F256+F216</f>
        <v>54.51</v>
      </c>
      <c r="G311" s="386">
        <f>G256+G216</f>
        <v>228.71</v>
      </c>
      <c r="H311" s="386">
        <f>H256+H216</f>
        <v>1558.6799999999998</v>
      </c>
      <c r="I311" s="38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94"/>
      <c r="AY311" s="94"/>
      <c r="AZ311" s="94"/>
      <c r="BA311" s="94"/>
      <c r="BB311" s="94"/>
      <c r="BC311" s="94"/>
      <c r="BD311" s="94"/>
      <c r="BE311" s="94"/>
      <c r="BF311" s="94"/>
      <c r="BG311" s="94"/>
      <c r="BH311" s="94"/>
      <c r="BI311" s="94"/>
      <c r="BJ311" s="94"/>
      <c r="BK311" s="94"/>
      <c r="BL311" s="94"/>
    </row>
    <row r="312" spans="1:64" s="55" customFormat="1" ht="29.25" customHeight="1" x14ac:dyDescent="0.25">
      <c r="A312" s="614" t="s">
        <v>41</v>
      </c>
      <c r="B312" s="615"/>
      <c r="C312" s="615"/>
      <c r="D312" s="615"/>
      <c r="E312" s="615"/>
      <c r="F312" s="615"/>
      <c r="G312" s="615"/>
      <c r="H312" s="616"/>
      <c r="I312" s="121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4"/>
      <c r="BB312" s="94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</row>
    <row r="313" spans="1:64" s="55" customFormat="1" ht="21.75" customHeight="1" x14ac:dyDescent="0.25">
      <c r="A313" s="573" t="s">
        <v>2</v>
      </c>
      <c r="B313" s="576" t="s">
        <v>3</v>
      </c>
      <c r="C313" s="576" t="s">
        <v>4</v>
      </c>
      <c r="D313" s="579" t="s">
        <v>5</v>
      </c>
      <c r="E313" s="580"/>
      <c r="F313" s="580"/>
      <c r="G313" s="580"/>
      <c r="H313" s="581"/>
      <c r="I313" s="121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4"/>
      <c r="BB313" s="94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</row>
    <row r="314" spans="1:64" s="55" customFormat="1" ht="21.75" customHeight="1" x14ac:dyDescent="0.25">
      <c r="A314" s="574"/>
      <c r="B314" s="577"/>
      <c r="C314" s="577"/>
      <c r="D314" s="591" t="s">
        <v>6</v>
      </c>
      <c r="E314" s="573" t="s">
        <v>7</v>
      </c>
      <c r="F314" s="573" t="s">
        <v>8</v>
      </c>
      <c r="G314" s="573" t="s">
        <v>9</v>
      </c>
      <c r="H314" s="582" t="s">
        <v>10</v>
      </c>
      <c r="I314" s="121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4"/>
      <c r="BB314" s="94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</row>
    <row r="315" spans="1:64" s="55" customFormat="1" ht="21.75" customHeight="1" x14ac:dyDescent="0.25">
      <c r="A315" s="575"/>
      <c r="B315" s="578"/>
      <c r="C315" s="578"/>
      <c r="D315" s="592"/>
      <c r="E315" s="575"/>
      <c r="F315" s="575"/>
      <c r="G315" s="575"/>
      <c r="H315" s="583"/>
      <c r="I315" s="121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4"/>
      <c r="BB315" s="94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</row>
    <row r="316" spans="1:64" s="55" customFormat="1" ht="32.25" customHeight="1" x14ac:dyDescent="0.25">
      <c r="A316" s="567" t="s">
        <v>42</v>
      </c>
      <c r="B316" s="567"/>
      <c r="C316" s="567"/>
      <c r="D316" s="232">
        <f>D317+D329+D335+D350+D360+D364</f>
        <v>648</v>
      </c>
      <c r="E316" s="203">
        <f>E317+E329+E360+E364+E335+E350</f>
        <v>23.429999999999996</v>
      </c>
      <c r="F316" s="203">
        <f>F317+F329+F335+F350+F360+F364</f>
        <v>24.15</v>
      </c>
      <c r="G316" s="203">
        <f>G317+G329+G335+G350+G360+G364</f>
        <v>94.06</v>
      </c>
      <c r="H316" s="203">
        <f>H317+H329+H335+H350+H360+H364</f>
        <v>711.97</v>
      </c>
      <c r="I316" s="203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4"/>
      <c r="BB316" s="94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</row>
    <row r="317" spans="1:64" s="55" customFormat="1" ht="30" customHeight="1" x14ac:dyDescent="0.25">
      <c r="A317" s="237" t="s">
        <v>115</v>
      </c>
      <c r="B317" s="230"/>
      <c r="C317" s="230"/>
      <c r="D317" s="206">
        <v>100</v>
      </c>
      <c r="E317" s="211">
        <v>1.41</v>
      </c>
      <c r="F317" s="211">
        <v>10.37</v>
      </c>
      <c r="G317" s="211">
        <v>6.68</v>
      </c>
      <c r="H317" s="211">
        <v>122.25</v>
      </c>
      <c r="I317" s="200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  <c r="AP317" s="94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4"/>
      <c r="BB317" s="94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</row>
    <row r="318" spans="1:64" s="94" customFormat="1" ht="21.75" customHeight="1" x14ac:dyDescent="0.25">
      <c r="A318" s="15" t="s">
        <v>116</v>
      </c>
      <c r="B318" s="62">
        <f>C318*1.25</f>
        <v>56.25</v>
      </c>
      <c r="C318" s="556">
        <v>45</v>
      </c>
      <c r="D318" s="125"/>
      <c r="E318" s="17"/>
      <c r="F318" s="17"/>
      <c r="G318" s="17"/>
      <c r="H318" s="17"/>
      <c r="I318" s="191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</row>
    <row r="319" spans="1:64" s="94" customFormat="1" ht="21.75" customHeight="1" x14ac:dyDescent="0.25">
      <c r="A319" s="15" t="s">
        <v>117</v>
      </c>
      <c r="B319" s="62">
        <f>C318*1.35</f>
        <v>60.750000000000007</v>
      </c>
      <c r="C319" s="557"/>
      <c r="D319" s="125"/>
      <c r="E319" s="17"/>
      <c r="F319" s="17"/>
      <c r="G319" s="17"/>
      <c r="H319" s="17"/>
      <c r="I319" s="191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</row>
    <row r="320" spans="1:64" s="94" customFormat="1" ht="21.75" customHeight="1" x14ac:dyDescent="0.25">
      <c r="A320" s="21" t="s">
        <v>89</v>
      </c>
      <c r="B320" s="10">
        <f>C320*1.25</f>
        <v>41.25</v>
      </c>
      <c r="C320" s="556">
        <v>33</v>
      </c>
      <c r="D320" s="125"/>
      <c r="E320" s="17"/>
      <c r="F320" s="17"/>
      <c r="G320" s="17"/>
      <c r="H320" s="17"/>
      <c r="I320" s="223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</row>
    <row r="321" spans="1:19" s="94" customFormat="1" ht="21.75" customHeight="1" x14ac:dyDescent="0.25">
      <c r="A321" s="21" t="s">
        <v>90</v>
      </c>
      <c r="B321" s="10">
        <f>C320*1.33</f>
        <v>43.89</v>
      </c>
      <c r="C321" s="557"/>
      <c r="D321" s="125"/>
      <c r="E321" s="17"/>
      <c r="F321" s="17"/>
      <c r="G321" s="17"/>
      <c r="H321" s="17"/>
      <c r="I321" s="223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</row>
    <row r="322" spans="1:19" s="94" customFormat="1" ht="21.75" customHeight="1" x14ac:dyDescent="0.25">
      <c r="A322" s="15" t="s">
        <v>118</v>
      </c>
      <c r="B322" s="62">
        <f>C322*1.13</f>
        <v>18.079999999999998</v>
      </c>
      <c r="C322" s="62">
        <v>16</v>
      </c>
      <c r="D322" s="125"/>
      <c r="E322" s="17"/>
      <c r="F322" s="17"/>
      <c r="G322" s="17"/>
      <c r="H322" s="17"/>
      <c r="I322" s="191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</row>
    <row r="323" spans="1:19" s="94" customFormat="1" ht="21.75" customHeight="1" x14ac:dyDescent="0.25">
      <c r="A323" s="15" t="s">
        <v>119</v>
      </c>
      <c r="B323" s="62">
        <f t="shared" ref="B323:B328" si="6">C323</f>
        <v>0.5</v>
      </c>
      <c r="C323" s="62">
        <v>0.5</v>
      </c>
      <c r="D323" s="125"/>
      <c r="E323" s="17"/>
      <c r="F323" s="17"/>
      <c r="G323" s="17"/>
      <c r="H323" s="17"/>
      <c r="I323" s="191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</row>
    <row r="324" spans="1:19" s="94" customFormat="1" ht="21.75" customHeight="1" x14ac:dyDescent="0.25">
      <c r="A324" s="18" t="s">
        <v>71</v>
      </c>
      <c r="B324" s="6">
        <f t="shared" si="6"/>
        <v>5</v>
      </c>
      <c r="C324" s="6">
        <v>5</v>
      </c>
      <c r="D324" s="67"/>
      <c r="E324" s="119"/>
      <c r="F324" s="119"/>
      <c r="G324" s="119"/>
      <c r="H324" s="67"/>
      <c r="I324" s="30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</row>
    <row r="325" spans="1:19" s="94" customFormat="1" ht="21.75" customHeight="1" x14ac:dyDescent="0.25">
      <c r="A325" s="18" t="s">
        <v>96</v>
      </c>
      <c r="B325" s="6">
        <f t="shared" si="6"/>
        <v>9</v>
      </c>
      <c r="C325" s="6">
        <v>9</v>
      </c>
      <c r="D325" s="67"/>
      <c r="E325" s="119"/>
      <c r="F325" s="119"/>
      <c r="G325" s="119"/>
      <c r="H325" s="67"/>
      <c r="I325" s="30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</row>
    <row r="326" spans="1:19" s="94" customFormat="1" ht="21.75" customHeight="1" x14ac:dyDescent="0.25">
      <c r="A326" s="18" t="s">
        <v>79</v>
      </c>
      <c r="B326" s="6">
        <f t="shared" si="6"/>
        <v>0.2</v>
      </c>
      <c r="C326" s="6">
        <v>0.2</v>
      </c>
      <c r="D326" s="67"/>
      <c r="E326" s="119"/>
      <c r="F326" s="119"/>
      <c r="G326" s="119"/>
      <c r="H326" s="67"/>
      <c r="I326" s="30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</row>
    <row r="327" spans="1:19" s="94" customFormat="1" ht="21.75" customHeight="1" x14ac:dyDescent="0.25">
      <c r="A327" s="18" t="s">
        <v>104</v>
      </c>
      <c r="B327" s="6">
        <f t="shared" si="6"/>
        <v>0.5</v>
      </c>
      <c r="C327" s="6">
        <v>0.5</v>
      </c>
      <c r="D327" s="67"/>
      <c r="E327" s="119"/>
      <c r="F327" s="119"/>
      <c r="G327" s="119"/>
      <c r="H327" s="67"/>
      <c r="I327" s="30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</row>
    <row r="328" spans="1:19" s="94" customFormat="1" ht="21.75" customHeight="1" x14ac:dyDescent="0.25">
      <c r="A328" s="18" t="s">
        <v>120</v>
      </c>
      <c r="B328" s="6">
        <f t="shared" si="6"/>
        <v>2</v>
      </c>
      <c r="C328" s="6">
        <v>2</v>
      </c>
      <c r="D328" s="67"/>
      <c r="E328" s="119"/>
      <c r="F328" s="119"/>
      <c r="G328" s="119"/>
      <c r="H328" s="67"/>
      <c r="I328" s="30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</row>
    <row r="329" spans="1:19" s="94" customFormat="1" ht="21.75" customHeight="1" x14ac:dyDescent="0.25">
      <c r="A329" s="204" t="s">
        <v>155</v>
      </c>
      <c r="B329" s="160"/>
      <c r="C329" s="160"/>
      <c r="D329" s="198">
        <v>180</v>
      </c>
      <c r="E329" s="227">
        <v>7.96</v>
      </c>
      <c r="F329" s="200">
        <v>5.29</v>
      </c>
      <c r="G329" s="227">
        <v>37.82</v>
      </c>
      <c r="H329" s="227">
        <v>248.99</v>
      </c>
      <c r="I329" s="202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</row>
    <row r="330" spans="1:19" s="94" customFormat="1" ht="21.75" customHeight="1" x14ac:dyDescent="0.25">
      <c r="A330" s="18" t="s">
        <v>93</v>
      </c>
      <c r="B330" s="6">
        <f>C330</f>
        <v>66</v>
      </c>
      <c r="C330" s="6">
        <v>66</v>
      </c>
      <c r="D330" s="67"/>
      <c r="E330" s="119"/>
      <c r="F330" s="119"/>
      <c r="G330" s="119"/>
      <c r="H330" s="67"/>
      <c r="I330" s="30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</row>
    <row r="331" spans="1:19" s="94" customFormat="1" ht="21.75" customHeight="1" x14ac:dyDescent="0.25">
      <c r="A331" s="9" t="s">
        <v>70</v>
      </c>
      <c r="B331" s="10">
        <f>C331*1.18</f>
        <v>33.984000000000002</v>
      </c>
      <c r="C331" s="10">
        <v>28.8</v>
      </c>
      <c r="D331" s="119"/>
      <c r="E331" s="119"/>
      <c r="F331" s="119"/>
      <c r="G331" s="119"/>
      <c r="H331" s="67"/>
      <c r="I331" s="30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</row>
    <row r="332" spans="1:19" s="94" customFormat="1" ht="21.75" customHeight="1" x14ac:dyDescent="0.25">
      <c r="A332" s="9" t="s">
        <v>85</v>
      </c>
      <c r="B332" s="10">
        <f>C332</f>
        <v>237.6</v>
      </c>
      <c r="C332" s="10">
        <v>237.6</v>
      </c>
      <c r="D332" s="119"/>
      <c r="E332" s="119"/>
      <c r="F332" s="119"/>
      <c r="G332" s="119"/>
      <c r="H332" s="67"/>
      <c r="I332" s="30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</row>
    <row r="333" spans="1:19" s="94" customFormat="1" ht="21.75" customHeight="1" x14ac:dyDescent="0.25">
      <c r="A333" s="9" t="s">
        <v>80</v>
      </c>
      <c r="B333" s="10">
        <f>C333</f>
        <v>7.3</v>
      </c>
      <c r="C333" s="10">
        <v>7.3</v>
      </c>
      <c r="D333" s="119"/>
      <c r="E333" s="119"/>
      <c r="F333" s="119"/>
      <c r="G333" s="119"/>
      <c r="H333" s="67"/>
      <c r="I333" s="30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</row>
    <row r="334" spans="1:19" s="94" customFormat="1" ht="21.75" customHeight="1" x14ac:dyDescent="0.25">
      <c r="A334" s="18" t="s">
        <v>79</v>
      </c>
      <c r="B334" s="6">
        <f>C334</f>
        <v>0.6</v>
      </c>
      <c r="C334" s="6">
        <v>0.6</v>
      </c>
      <c r="D334" s="119"/>
      <c r="E334" s="119"/>
      <c r="F334" s="119"/>
      <c r="G334" s="119"/>
      <c r="H334" s="67"/>
      <c r="I334" s="30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</row>
    <row r="335" spans="1:19" s="94" customFormat="1" ht="21.75" customHeight="1" x14ac:dyDescent="0.25">
      <c r="A335" s="254" t="s">
        <v>288</v>
      </c>
      <c r="B335" s="255"/>
      <c r="C335" s="255"/>
      <c r="D335" s="206">
        <v>100</v>
      </c>
      <c r="E335" s="211">
        <v>11.67</v>
      </c>
      <c r="F335" s="211">
        <v>5.12</v>
      </c>
      <c r="G335" s="211">
        <v>22.46</v>
      </c>
      <c r="H335" s="200">
        <v>195.74</v>
      </c>
      <c r="I335" s="202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</row>
    <row r="336" spans="1:19" s="94" customFormat="1" ht="21.75" customHeight="1" x14ac:dyDescent="0.25">
      <c r="A336" s="9" t="s">
        <v>121</v>
      </c>
      <c r="B336" s="133">
        <f>C336*1.7</f>
        <v>113.32199999999999</v>
      </c>
      <c r="C336" s="586">
        <v>66.66</v>
      </c>
      <c r="D336" s="111"/>
      <c r="E336" s="17"/>
      <c r="F336" s="17"/>
      <c r="G336" s="17"/>
      <c r="H336" s="17"/>
      <c r="I336" s="30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</row>
    <row r="337" spans="1:19" s="94" customFormat="1" ht="21.75" customHeight="1" x14ac:dyDescent="0.25">
      <c r="A337" s="14" t="s">
        <v>122</v>
      </c>
      <c r="B337" s="134">
        <f>C336*1.6</f>
        <v>106.65600000000001</v>
      </c>
      <c r="C337" s="587"/>
      <c r="D337" s="111"/>
      <c r="E337" s="17"/>
      <c r="F337" s="17"/>
      <c r="G337" s="17"/>
      <c r="H337" s="17"/>
      <c r="I337" s="30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</row>
    <row r="338" spans="1:19" s="94" customFormat="1" ht="21.75" customHeight="1" x14ac:dyDescent="0.25">
      <c r="A338" s="40" t="s">
        <v>70</v>
      </c>
      <c r="B338" s="41">
        <f>C338*1.19</f>
        <v>29.75</v>
      </c>
      <c r="C338" s="41">
        <v>25</v>
      </c>
      <c r="D338" s="75"/>
      <c r="E338" s="8"/>
      <c r="F338" s="8"/>
      <c r="G338" s="8"/>
      <c r="H338" s="17"/>
      <c r="I338" s="128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</row>
    <row r="339" spans="1:19" s="94" customFormat="1" ht="21.75" customHeight="1" x14ac:dyDescent="0.25">
      <c r="A339" s="257" t="s">
        <v>154</v>
      </c>
      <c r="B339" s="41"/>
      <c r="C339" s="261">
        <v>13.8</v>
      </c>
      <c r="D339" s="75"/>
      <c r="E339" s="8"/>
      <c r="F339" s="8"/>
      <c r="G339" s="8"/>
      <c r="H339" s="17"/>
      <c r="I339" s="241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</row>
    <row r="340" spans="1:19" s="94" customFormat="1" ht="21.75" customHeight="1" x14ac:dyDescent="0.25">
      <c r="A340" s="18" t="s">
        <v>123</v>
      </c>
      <c r="B340" s="19">
        <f>C340</f>
        <v>16.66</v>
      </c>
      <c r="C340" s="19">
        <v>16.66</v>
      </c>
      <c r="D340" s="100"/>
      <c r="E340" s="19"/>
      <c r="F340" s="19"/>
      <c r="G340" s="19"/>
      <c r="H340" s="71"/>
      <c r="I340" s="19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</row>
    <row r="341" spans="1:19" s="94" customFormat="1" ht="21.75" customHeight="1" x14ac:dyDescent="0.25">
      <c r="A341" s="18" t="s">
        <v>102</v>
      </c>
      <c r="B341" s="19">
        <f>C341</f>
        <v>5.83</v>
      </c>
      <c r="C341" s="19">
        <v>5.83</v>
      </c>
      <c r="D341" s="100"/>
      <c r="E341" s="19"/>
      <c r="F341" s="19"/>
      <c r="G341" s="19"/>
      <c r="H341" s="71"/>
      <c r="I341" s="19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</row>
    <row r="342" spans="1:19" s="94" customFormat="1" ht="21.75" customHeight="1" x14ac:dyDescent="0.25">
      <c r="A342" s="18" t="s">
        <v>79</v>
      </c>
      <c r="B342" s="19">
        <v>0.27</v>
      </c>
      <c r="C342" s="19">
        <v>0.2</v>
      </c>
      <c r="D342" s="20"/>
      <c r="E342" s="19"/>
      <c r="F342" s="19"/>
      <c r="G342" s="19"/>
      <c r="H342" s="71"/>
      <c r="I342" s="19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</row>
    <row r="343" spans="1:19" s="94" customFormat="1" ht="21.75" customHeight="1" x14ac:dyDescent="0.25">
      <c r="A343" s="18" t="s">
        <v>125</v>
      </c>
      <c r="B343" s="19">
        <f>C343</f>
        <v>7.22</v>
      </c>
      <c r="C343" s="238">
        <v>7.22</v>
      </c>
      <c r="D343" s="20"/>
      <c r="E343" s="19"/>
      <c r="F343" s="19"/>
      <c r="G343" s="19"/>
      <c r="H343" s="71"/>
      <c r="I343" s="19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</row>
    <row r="344" spans="1:19" s="94" customFormat="1" ht="21.75" customHeight="1" x14ac:dyDescent="0.25">
      <c r="A344" s="239" t="s">
        <v>126</v>
      </c>
      <c r="B344" s="19"/>
      <c r="C344" s="238">
        <f>C343*2.5</f>
        <v>18.05</v>
      </c>
      <c r="D344" s="20"/>
      <c r="E344" s="19"/>
      <c r="F344" s="19"/>
      <c r="G344" s="19"/>
      <c r="H344" s="71"/>
      <c r="I344" s="19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</row>
    <row r="345" spans="1:19" s="94" customFormat="1" ht="21.75" customHeight="1" x14ac:dyDescent="0.25">
      <c r="A345" s="21" t="s">
        <v>124</v>
      </c>
      <c r="B345" s="19">
        <f>C345</f>
        <v>8.8800000000000008</v>
      </c>
      <c r="C345" s="238">
        <v>8.8800000000000008</v>
      </c>
      <c r="D345" s="20"/>
      <c r="E345" s="19"/>
      <c r="F345" s="19"/>
      <c r="G345" s="19"/>
      <c r="H345" s="71"/>
      <c r="I345" s="19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</row>
    <row r="346" spans="1:19" s="94" customFormat="1" ht="21.75" customHeight="1" x14ac:dyDescent="0.25">
      <c r="A346" s="240" t="s">
        <v>84</v>
      </c>
      <c r="B346" s="19"/>
      <c r="C346" s="258">
        <f>C336+C339+C340+C341+C344</f>
        <v>120.99999999999999</v>
      </c>
      <c r="D346" s="20"/>
      <c r="E346" s="19"/>
      <c r="F346" s="19"/>
      <c r="G346" s="19"/>
      <c r="H346" s="71"/>
      <c r="I346" s="19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</row>
    <row r="347" spans="1:19" s="94" customFormat="1" ht="21.75" customHeight="1" x14ac:dyDescent="0.25">
      <c r="A347" s="21" t="s">
        <v>127</v>
      </c>
      <c r="B347" s="19">
        <v>5</v>
      </c>
      <c r="C347" s="238">
        <v>5</v>
      </c>
      <c r="D347" s="20"/>
      <c r="E347" s="19"/>
      <c r="F347" s="19"/>
      <c r="G347" s="19"/>
      <c r="H347" s="71"/>
      <c r="I347" s="19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</row>
    <row r="348" spans="1:19" s="94" customFormat="1" ht="21.75" customHeight="1" x14ac:dyDescent="0.25">
      <c r="A348" s="240" t="s">
        <v>128</v>
      </c>
      <c r="B348" s="19"/>
      <c r="C348" s="258">
        <f>C347+C346</f>
        <v>125.99999999999999</v>
      </c>
      <c r="D348" s="20"/>
      <c r="E348" s="19"/>
      <c r="F348" s="19"/>
      <c r="G348" s="19"/>
      <c r="H348" s="71"/>
      <c r="I348" s="19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</row>
    <row r="349" spans="1:19" s="94" customFormat="1" ht="21.75" customHeight="1" x14ac:dyDescent="0.25">
      <c r="A349" s="21" t="s">
        <v>252</v>
      </c>
      <c r="B349" s="10">
        <f>C349</f>
        <v>2</v>
      </c>
      <c r="C349" s="517">
        <v>2</v>
      </c>
      <c r="D349" s="20"/>
      <c r="E349" s="19"/>
      <c r="F349" s="19"/>
      <c r="G349" s="19"/>
      <c r="H349" s="71"/>
      <c r="I349" s="19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</row>
    <row r="350" spans="1:19" s="94" customFormat="1" ht="21.75" customHeight="1" x14ac:dyDescent="0.25">
      <c r="A350" s="249" t="s">
        <v>152</v>
      </c>
      <c r="B350" s="196"/>
      <c r="C350" s="211"/>
      <c r="D350" s="234">
        <v>50</v>
      </c>
      <c r="E350" s="218">
        <v>0.77</v>
      </c>
      <c r="F350" s="218">
        <v>3.08</v>
      </c>
      <c r="G350" s="218">
        <v>6.54</v>
      </c>
      <c r="H350" s="259">
        <v>56.61</v>
      </c>
      <c r="I350" s="218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</row>
    <row r="351" spans="1:19" s="94" customFormat="1" ht="21.75" customHeight="1" x14ac:dyDescent="0.25">
      <c r="A351" s="21" t="s">
        <v>70</v>
      </c>
      <c r="B351" s="10">
        <f>C351*1.19</f>
        <v>5.9499999999999993</v>
      </c>
      <c r="C351" s="62">
        <v>5</v>
      </c>
      <c r="D351" s="20"/>
      <c r="E351" s="19"/>
      <c r="F351" s="19"/>
      <c r="G351" s="19"/>
      <c r="H351" s="243"/>
      <c r="I351" s="19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</row>
    <row r="352" spans="1:19" s="94" customFormat="1" ht="21.75" customHeight="1" x14ac:dyDescent="0.25">
      <c r="A352" s="12" t="s">
        <v>89</v>
      </c>
      <c r="B352" s="10">
        <f>C352*1.25</f>
        <v>12.5</v>
      </c>
      <c r="C352" s="556">
        <v>10</v>
      </c>
      <c r="D352" s="20"/>
      <c r="E352" s="19"/>
      <c r="F352" s="19"/>
      <c r="G352" s="19"/>
      <c r="H352" s="243"/>
      <c r="I352" s="19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</row>
    <row r="353" spans="1:19" s="94" customFormat="1" ht="21.75" customHeight="1" x14ac:dyDescent="0.25">
      <c r="A353" s="12" t="s">
        <v>90</v>
      </c>
      <c r="B353" s="10">
        <f>C352*1.33</f>
        <v>13.3</v>
      </c>
      <c r="C353" s="557"/>
      <c r="D353" s="20"/>
      <c r="E353" s="19"/>
      <c r="F353" s="19"/>
      <c r="G353" s="19"/>
      <c r="H353" s="243"/>
      <c r="I353" s="19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</row>
    <row r="354" spans="1:19" s="94" customFormat="1" ht="21.75" customHeight="1" x14ac:dyDescent="0.25">
      <c r="A354" s="21" t="s">
        <v>71</v>
      </c>
      <c r="B354" s="10">
        <f t="shared" ref="B354:B359" si="7">C354</f>
        <v>3.25</v>
      </c>
      <c r="C354" s="62">
        <v>3.25</v>
      </c>
      <c r="D354" s="20"/>
      <c r="E354" s="19"/>
      <c r="F354" s="19"/>
      <c r="G354" s="19"/>
      <c r="H354" s="243"/>
      <c r="I354" s="19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</row>
    <row r="355" spans="1:19" s="94" customFormat="1" ht="21.75" customHeight="1" x14ac:dyDescent="0.25">
      <c r="A355" s="21" t="s">
        <v>153</v>
      </c>
      <c r="B355" s="10">
        <f t="shared" si="7"/>
        <v>7.5</v>
      </c>
      <c r="C355" s="62">
        <v>7.5</v>
      </c>
      <c r="D355" s="20"/>
      <c r="E355" s="19"/>
      <c r="F355" s="19"/>
      <c r="G355" s="19"/>
      <c r="H355" s="243"/>
      <c r="I355" s="19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</row>
    <row r="356" spans="1:19" s="94" customFormat="1" ht="21.75" customHeight="1" x14ac:dyDescent="0.25">
      <c r="A356" s="21" t="s">
        <v>140</v>
      </c>
      <c r="B356" s="10">
        <f t="shared" si="7"/>
        <v>3.5</v>
      </c>
      <c r="C356" s="62">
        <v>3.5</v>
      </c>
      <c r="D356" s="20"/>
      <c r="E356" s="19"/>
      <c r="F356" s="19"/>
      <c r="G356" s="19"/>
      <c r="H356" s="243"/>
      <c r="I356" s="19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</row>
    <row r="357" spans="1:19" s="94" customFormat="1" ht="21.75" customHeight="1" x14ac:dyDescent="0.25">
      <c r="A357" s="21" t="s">
        <v>85</v>
      </c>
      <c r="B357" s="10">
        <f t="shared" si="7"/>
        <v>50</v>
      </c>
      <c r="C357" s="62">
        <v>50</v>
      </c>
      <c r="D357" s="20"/>
      <c r="E357" s="19"/>
      <c r="F357" s="19"/>
      <c r="G357" s="19"/>
      <c r="H357" s="243"/>
      <c r="I357" s="19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</row>
    <row r="358" spans="1:19" s="94" customFormat="1" ht="21.75" customHeight="1" x14ac:dyDescent="0.25">
      <c r="A358" s="21" t="s">
        <v>79</v>
      </c>
      <c r="B358" s="10">
        <f t="shared" si="7"/>
        <v>0.1</v>
      </c>
      <c r="C358" s="62">
        <v>0.1</v>
      </c>
      <c r="D358" s="20"/>
      <c r="E358" s="19"/>
      <c r="F358" s="19"/>
      <c r="G358" s="19"/>
      <c r="H358" s="243"/>
      <c r="I358" s="19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</row>
    <row r="359" spans="1:19" s="94" customFormat="1" ht="21.75" customHeight="1" x14ac:dyDescent="0.25">
      <c r="A359" s="21" t="s">
        <v>104</v>
      </c>
      <c r="B359" s="10">
        <f t="shared" si="7"/>
        <v>1.25</v>
      </c>
      <c r="C359" s="62">
        <v>1.25</v>
      </c>
      <c r="D359" s="20"/>
      <c r="E359" s="19"/>
      <c r="F359" s="19"/>
      <c r="G359" s="19"/>
      <c r="H359" s="243"/>
      <c r="I359" s="19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</row>
    <row r="360" spans="1:19" s="94" customFormat="1" ht="21.75" customHeight="1" x14ac:dyDescent="0.25">
      <c r="A360" s="204" t="s">
        <v>274</v>
      </c>
      <c r="B360" s="255"/>
      <c r="C360" s="255"/>
      <c r="D360" s="256">
        <v>200</v>
      </c>
      <c r="E360" s="211">
        <v>0.18</v>
      </c>
      <c r="F360" s="211">
        <v>0.06</v>
      </c>
      <c r="G360" s="211">
        <v>11.02</v>
      </c>
      <c r="H360" s="211">
        <v>43.38</v>
      </c>
      <c r="I360" s="200" t="s">
        <v>305</v>
      </c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</row>
    <row r="361" spans="1:19" s="94" customFormat="1" ht="21.75" customHeight="1" x14ac:dyDescent="0.25">
      <c r="A361" s="9" t="s">
        <v>98</v>
      </c>
      <c r="B361" s="133">
        <f>C361</f>
        <v>30</v>
      </c>
      <c r="C361" s="133">
        <v>30</v>
      </c>
      <c r="D361" s="111"/>
      <c r="E361" s="17"/>
      <c r="F361" s="17"/>
      <c r="G361" s="17"/>
      <c r="H361" s="17"/>
      <c r="I361" s="19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</row>
    <row r="362" spans="1:19" s="94" customFormat="1" ht="21.75" customHeight="1" x14ac:dyDescent="0.25">
      <c r="A362" s="14" t="s">
        <v>16</v>
      </c>
      <c r="B362" s="134">
        <f>C362</f>
        <v>8</v>
      </c>
      <c r="C362" s="222">
        <v>8</v>
      </c>
      <c r="D362" s="111"/>
      <c r="E362" s="17"/>
      <c r="F362" s="17"/>
      <c r="G362" s="17"/>
      <c r="H362" s="17"/>
      <c r="I362" s="19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</row>
    <row r="363" spans="1:19" s="94" customFormat="1" ht="21.75" customHeight="1" x14ac:dyDescent="0.25">
      <c r="A363" s="40" t="s">
        <v>85</v>
      </c>
      <c r="B363" s="41">
        <f>C363</f>
        <v>200</v>
      </c>
      <c r="C363" s="41">
        <v>200</v>
      </c>
      <c r="D363" s="75"/>
      <c r="E363" s="8"/>
      <c r="F363" s="8"/>
      <c r="G363" s="8"/>
      <c r="H363" s="17"/>
      <c r="I363" s="19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</row>
    <row r="364" spans="1:19" s="94" customFormat="1" ht="21.75" customHeight="1" x14ac:dyDescent="0.25">
      <c r="A364" s="302" t="s">
        <v>110</v>
      </c>
      <c r="B364" s="294">
        <f>C364</f>
        <v>18</v>
      </c>
      <c r="C364" s="294">
        <v>18</v>
      </c>
      <c r="D364" s="260" t="s">
        <v>108</v>
      </c>
      <c r="E364" s="200">
        <v>1.44</v>
      </c>
      <c r="F364" s="200">
        <v>0.23</v>
      </c>
      <c r="G364" s="200">
        <v>9.5399999999999991</v>
      </c>
      <c r="H364" s="200">
        <v>45</v>
      </c>
      <c r="I364" s="251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</row>
    <row r="365" spans="1:19" s="94" customFormat="1" ht="21.75" customHeight="1" x14ac:dyDescent="0.25">
      <c r="A365" s="567" t="s">
        <v>315</v>
      </c>
      <c r="B365" s="567"/>
      <c r="C365" s="567"/>
      <c r="D365" s="232">
        <f>D366+D376+D390+D403+D407+D408</f>
        <v>826</v>
      </c>
      <c r="E365" s="203">
        <f>E366+E376+E390+E403+E407+E408</f>
        <v>30.29</v>
      </c>
      <c r="F365" s="203">
        <f>F366+F376+F390+F403+F407+F408</f>
        <v>33.779999999999994</v>
      </c>
      <c r="G365" s="203">
        <f>G366+G376+G390+G403+G407+G408</f>
        <v>133.37</v>
      </c>
      <c r="H365" s="203">
        <f>H366+H376+H390+H403+H407+H408</f>
        <v>951.24</v>
      </c>
      <c r="I365" s="203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</row>
    <row r="366" spans="1:19" s="94" customFormat="1" ht="21.75" customHeight="1" x14ac:dyDescent="0.25">
      <c r="A366" s="212" t="s">
        <v>289</v>
      </c>
      <c r="B366" s="230"/>
      <c r="C366" s="230"/>
      <c r="D366" s="326">
        <v>100</v>
      </c>
      <c r="E366" s="196">
        <v>1.78</v>
      </c>
      <c r="F366" s="196">
        <v>10.75</v>
      </c>
      <c r="G366" s="196">
        <v>8.56</v>
      </c>
      <c r="H366" s="196">
        <v>137.19999999999999</v>
      </c>
      <c r="I366" s="358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</row>
    <row r="367" spans="1:19" s="94" customFormat="1" ht="21.75" customHeight="1" x14ac:dyDescent="0.25">
      <c r="A367" s="9" t="s">
        <v>242</v>
      </c>
      <c r="B367" s="10">
        <f>C367*1.05</f>
        <v>42</v>
      </c>
      <c r="C367" s="556">
        <v>40</v>
      </c>
      <c r="D367" s="2"/>
      <c r="E367" s="74"/>
      <c r="F367" s="65"/>
      <c r="G367" s="65"/>
      <c r="H367" s="17"/>
      <c r="I367" s="529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</row>
    <row r="368" spans="1:19" s="94" customFormat="1" ht="21.75" customHeight="1" x14ac:dyDescent="0.25">
      <c r="A368" s="9" t="s">
        <v>243</v>
      </c>
      <c r="B368" s="10">
        <f>C367*1.02</f>
        <v>40.799999999999997</v>
      </c>
      <c r="C368" s="557"/>
      <c r="D368" s="2"/>
      <c r="E368" s="74"/>
      <c r="F368" s="65"/>
      <c r="G368" s="65"/>
      <c r="H368" s="17"/>
      <c r="I368" s="529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</row>
    <row r="369" spans="1:19" s="94" customFormat="1" ht="21.75" customHeight="1" x14ac:dyDescent="0.25">
      <c r="A369" s="110" t="s">
        <v>116</v>
      </c>
      <c r="B369" s="62">
        <f>C369*1.25</f>
        <v>75</v>
      </c>
      <c r="C369" s="62">
        <v>60</v>
      </c>
      <c r="D369" s="2"/>
      <c r="E369" s="74"/>
      <c r="F369" s="65"/>
      <c r="G369" s="65"/>
      <c r="H369" s="17"/>
      <c r="I369" s="529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</row>
    <row r="370" spans="1:19" s="94" customFormat="1" ht="21.75" customHeight="1" x14ac:dyDescent="0.25">
      <c r="A370" s="97" t="s">
        <v>150</v>
      </c>
      <c r="B370" s="62">
        <f>C370*1.35</f>
        <v>81</v>
      </c>
      <c r="C370" s="62">
        <v>60</v>
      </c>
      <c r="D370" s="2"/>
      <c r="E370" s="74"/>
      <c r="F370" s="65"/>
      <c r="G370" s="65"/>
      <c r="H370" s="17"/>
      <c r="I370" s="529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</row>
    <row r="371" spans="1:19" s="94" customFormat="1" ht="21.75" customHeight="1" x14ac:dyDescent="0.25">
      <c r="A371" s="9" t="s">
        <v>71</v>
      </c>
      <c r="B371" s="10">
        <f>C371</f>
        <v>7</v>
      </c>
      <c r="C371" s="548">
        <v>7</v>
      </c>
      <c r="D371" s="109"/>
      <c r="E371" s="137"/>
      <c r="F371" s="137"/>
      <c r="G371" s="137"/>
      <c r="H371" s="24"/>
      <c r="I371" s="529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</row>
    <row r="372" spans="1:19" s="94" customFormat="1" ht="21.75" customHeight="1" x14ac:dyDescent="0.25">
      <c r="A372" s="552" t="s">
        <v>421</v>
      </c>
      <c r="B372" s="55"/>
      <c r="C372" s="553">
        <v>10</v>
      </c>
      <c r="D372" s="109"/>
      <c r="E372" s="109"/>
      <c r="F372" s="109"/>
      <c r="G372" s="109"/>
      <c r="H372" s="104"/>
      <c r="I372" s="529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</row>
    <row r="373" spans="1:19" s="94" customFormat="1" ht="21.75" customHeight="1" x14ac:dyDescent="0.25">
      <c r="A373" s="554" t="s">
        <v>422</v>
      </c>
      <c r="B373" s="555">
        <f>C373</f>
        <v>4</v>
      </c>
      <c r="C373" s="548">
        <v>4</v>
      </c>
      <c r="D373" s="109"/>
      <c r="E373" s="109"/>
      <c r="F373" s="109"/>
      <c r="G373" s="109"/>
      <c r="H373" s="104"/>
      <c r="I373" s="529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</row>
    <row r="374" spans="1:19" s="94" customFormat="1" ht="21.75" customHeight="1" x14ac:dyDescent="0.25">
      <c r="A374" s="9" t="s">
        <v>104</v>
      </c>
      <c r="B374" s="10">
        <f>C374</f>
        <v>2</v>
      </c>
      <c r="C374" s="548">
        <v>2</v>
      </c>
      <c r="D374" s="109"/>
      <c r="E374" s="109"/>
      <c r="F374" s="109"/>
      <c r="G374" s="109"/>
      <c r="H374" s="104"/>
      <c r="I374" s="529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</row>
    <row r="375" spans="1:19" s="94" customFormat="1" ht="21.75" customHeight="1" x14ac:dyDescent="0.25">
      <c r="A375" s="9" t="s">
        <v>85</v>
      </c>
      <c r="B375" s="10">
        <f>C375</f>
        <v>4</v>
      </c>
      <c r="C375" s="548">
        <v>4</v>
      </c>
      <c r="D375" s="109"/>
      <c r="E375" s="109"/>
      <c r="F375" s="109"/>
      <c r="G375" s="109"/>
      <c r="H375" s="104"/>
      <c r="I375" s="529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</row>
    <row r="376" spans="1:19" s="94" customFormat="1" ht="21.75" customHeight="1" x14ac:dyDescent="0.25">
      <c r="A376" s="426" t="s">
        <v>411</v>
      </c>
      <c r="B376" s="438"/>
      <c r="C376" s="439"/>
      <c r="D376" s="328">
        <v>250</v>
      </c>
      <c r="E376" s="200">
        <v>12.22</v>
      </c>
      <c r="F376" s="200">
        <v>9.06</v>
      </c>
      <c r="G376" s="235">
        <v>47.01</v>
      </c>
      <c r="H376" s="235">
        <v>232.13</v>
      </c>
      <c r="I376" s="430" t="s">
        <v>349</v>
      </c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</row>
    <row r="377" spans="1:19" s="94" customFormat="1" ht="21.75" customHeight="1" x14ac:dyDescent="0.25">
      <c r="A377" s="79" t="s">
        <v>334</v>
      </c>
      <c r="B377" s="52">
        <f>C377*1.35</f>
        <v>18.403200000000002</v>
      </c>
      <c r="C377" s="52">
        <f>C378*1.2</f>
        <v>13.632</v>
      </c>
      <c r="D377" s="74"/>
      <c r="E377" s="8"/>
      <c r="F377" s="8"/>
      <c r="G377" s="108"/>
      <c r="H377" s="104"/>
      <c r="I377" s="42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</row>
    <row r="378" spans="1:19" s="94" customFormat="1" ht="21.75" customHeight="1" x14ac:dyDescent="0.25">
      <c r="A378" s="390" t="s">
        <v>322</v>
      </c>
      <c r="B378" s="50"/>
      <c r="C378" s="50">
        <v>11.36</v>
      </c>
      <c r="D378" s="74"/>
      <c r="E378" s="8"/>
      <c r="F378" s="8"/>
      <c r="G378" s="108"/>
      <c r="H378" s="104"/>
      <c r="I378" s="42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</row>
    <row r="379" spans="1:19" s="94" customFormat="1" ht="21.75" customHeight="1" x14ac:dyDescent="0.25">
      <c r="A379" s="120" t="s">
        <v>350</v>
      </c>
      <c r="B379" s="6">
        <f>C379</f>
        <v>11.36</v>
      </c>
      <c r="C379" s="6">
        <v>11.36</v>
      </c>
      <c r="D379" s="6"/>
      <c r="E379" s="19"/>
      <c r="F379" s="22"/>
      <c r="G379" s="108"/>
      <c r="H379" s="104"/>
      <c r="I379" s="42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</row>
    <row r="380" spans="1:19" s="94" customFormat="1" ht="21.75" customHeight="1" x14ac:dyDescent="0.25">
      <c r="A380" s="12" t="s">
        <v>343</v>
      </c>
      <c r="B380" s="4">
        <f>C380*1.25</f>
        <v>14.2</v>
      </c>
      <c r="C380" s="22">
        <v>11.36</v>
      </c>
      <c r="D380" s="6"/>
      <c r="E380" s="19"/>
      <c r="F380" s="22"/>
      <c r="G380" s="108"/>
      <c r="H380" s="104"/>
      <c r="I380" s="42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</row>
    <row r="381" spans="1:19" s="94" customFormat="1" ht="21.75" customHeight="1" x14ac:dyDescent="0.25">
      <c r="A381" s="12" t="s">
        <v>328</v>
      </c>
      <c r="B381" s="4">
        <f>C381*1.33</f>
        <v>15.1088</v>
      </c>
      <c r="C381" s="22">
        <v>11.36</v>
      </c>
      <c r="D381" s="6"/>
      <c r="E381" s="19"/>
      <c r="F381" s="22"/>
      <c r="G381" s="108"/>
      <c r="H381" s="104"/>
      <c r="I381" s="42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</row>
    <row r="382" spans="1:19" s="94" customFormat="1" ht="21.75" customHeight="1" x14ac:dyDescent="0.25">
      <c r="A382" s="428" t="s">
        <v>70</v>
      </c>
      <c r="B382" s="429">
        <f>C382*1.19</f>
        <v>10.8171</v>
      </c>
      <c r="C382" s="429">
        <v>9.09</v>
      </c>
      <c r="D382" s="6"/>
      <c r="E382" s="19"/>
      <c r="F382" s="22"/>
      <c r="G382" s="108"/>
      <c r="H382" s="104"/>
      <c r="I382" s="42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</row>
    <row r="383" spans="1:19" s="94" customFormat="1" ht="21.75" customHeight="1" x14ac:dyDescent="0.25">
      <c r="A383" s="107" t="s">
        <v>351</v>
      </c>
      <c r="B383" s="51">
        <f>C383</f>
        <v>4.54</v>
      </c>
      <c r="C383" s="51">
        <v>4.54</v>
      </c>
      <c r="D383" s="6"/>
      <c r="E383" s="19"/>
      <c r="F383" s="22"/>
      <c r="G383" s="53"/>
      <c r="H383" s="111"/>
      <c r="I383" s="42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</row>
    <row r="384" spans="1:19" s="94" customFormat="1" ht="21.75" customHeight="1" x14ac:dyDescent="0.25">
      <c r="A384" s="5" t="s">
        <v>323</v>
      </c>
      <c r="B384" s="51">
        <f>C384*1.33</f>
        <v>80.092600000000004</v>
      </c>
      <c r="C384" s="51">
        <v>60.22</v>
      </c>
      <c r="D384" s="6"/>
      <c r="E384" s="19"/>
      <c r="F384" s="22"/>
      <c r="G384" s="53"/>
      <c r="H384" s="111"/>
      <c r="I384" s="42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</row>
    <row r="385" spans="1:19" s="94" customFormat="1" ht="21.75" customHeight="1" x14ac:dyDescent="0.25">
      <c r="A385" s="5" t="s">
        <v>324</v>
      </c>
      <c r="B385" s="51">
        <f>C385*1.43</f>
        <v>86.114599999999996</v>
      </c>
      <c r="C385" s="51">
        <v>60.22</v>
      </c>
      <c r="D385" s="6"/>
      <c r="E385" s="19"/>
      <c r="F385" s="22"/>
      <c r="G385" s="67"/>
      <c r="H385" s="67"/>
      <c r="I385" s="42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</row>
    <row r="386" spans="1:19" s="94" customFormat="1" ht="21.75" customHeight="1" x14ac:dyDescent="0.25">
      <c r="A386" s="5" t="s">
        <v>325</v>
      </c>
      <c r="B386" s="51">
        <f>C386*1.54</f>
        <v>92.738799999999998</v>
      </c>
      <c r="C386" s="51">
        <v>60.22</v>
      </c>
      <c r="D386" s="6"/>
      <c r="E386" s="19"/>
      <c r="F386" s="22"/>
      <c r="G386" s="66"/>
      <c r="H386" s="67"/>
      <c r="I386" s="42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</row>
    <row r="387" spans="1:19" s="94" customFormat="1" ht="21.75" customHeight="1" x14ac:dyDescent="0.25">
      <c r="A387" s="5" t="s">
        <v>348</v>
      </c>
      <c r="B387" s="51">
        <f>C387*1.67</f>
        <v>100.56739999999999</v>
      </c>
      <c r="C387" s="51">
        <v>60.22</v>
      </c>
      <c r="D387" s="6"/>
      <c r="E387" s="6"/>
      <c r="F387" s="22"/>
      <c r="G387" s="66"/>
      <c r="H387" s="67"/>
      <c r="I387" s="42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</row>
    <row r="388" spans="1:19" s="94" customFormat="1" ht="21.75" customHeight="1" x14ac:dyDescent="0.25">
      <c r="A388" s="5" t="s">
        <v>79</v>
      </c>
      <c r="B388" s="51">
        <f>C388</f>
        <v>1.5</v>
      </c>
      <c r="C388" s="51">
        <v>1.5</v>
      </c>
      <c r="D388" s="6"/>
      <c r="E388" s="66"/>
      <c r="F388" s="416"/>
      <c r="G388" s="416"/>
      <c r="H388" s="67"/>
      <c r="I388" s="42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</row>
    <row r="389" spans="1:19" s="94" customFormat="1" ht="21.75" customHeight="1" x14ac:dyDescent="0.25">
      <c r="A389" s="21" t="s">
        <v>338</v>
      </c>
      <c r="B389" s="429">
        <f>C389</f>
        <v>205</v>
      </c>
      <c r="C389" s="429">
        <v>205</v>
      </c>
      <c r="D389" s="6"/>
      <c r="E389" s="119"/>
      <c r="F389" s="119"/>
      <c r="G389" s="119"/>
      <c r="H389" s="67"/>
      <c r="I389" s="42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</row>
    <row r="390" spans="1:19" s="94" customFormat="1" ht="21.75" customHeight="1" x14ac:dyDescent="0.25">
      <c r="A390" s="329" t="s">
        <v>355</v>
      </c>
      <c r="B390" s="330"/>
      <c r="C390" s="331"/>
      <c r="D390" s="229" t="s">
        <v>412</v>
      </c>
      <c r="E390" s="218">
        <v>12.29</v>
      </c>
      <c r="F390" s="218">
        <v>13.41</v>
      </c>
      <c r="G390" s="218">
        <v>46.04</v>
      </c>
      <c r="H390" s="218">
        <v>438.43</v>
      </c>
      <c r="I390" s="430" t="s">
        <v>356</v>
      </c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</row>
    <row r="391" spans="1:19" s="94" customFormat="1" ht="21.75" customHeight="1" x14ac:dyDescent="0.25">
      <c r="A391" s="39" t="s">
        <v>352</v>
      </c>
      <c r="B391" s="52">
        <f>C391*1.05</f>
        <v>77.280000000000015</v>
      </c>
      <c r="C391" s="52">
        <f>C394*1.6</f>
        <v>73.600000000000009</v>
      </c>
      <c r="D391" s="43"/>
      <c r="E391" s="71"/>
      <c r="F391" s="71"/>
      <c r="G391" s="71"/>
      <c r="H391" s="71"/>
      <c r="I391" s="42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</row>
    <row r="392" spans="1:19" s="94" customFormat="1" ht="21.75" customHeight="1" x14ac:dyDescent="0.25">
      <c r="A392" s="39" t="s">
        <v>353</v>
      </c>
      <c r="B392" s="52">
        <f>C392*1.05</f>
        <v>67.61999999999999</v>
      </c>
      <c r="C392" s="52">
        <f>C394*1.4</f>
        <v>64.399999999999991</v>
      </c>
      <c r="D392" s="43"/>
      <c r="E392" s="71"/>
      <c r="F392" s="71"/>
      <c r="G392" s="71"/>
      <c r="H392" s="71"/>
      <c r="I392" s="42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</row>
    <row r="393" spans="1:19" s="94" customFormat="1" ht="21.75" customHeight="1" x14ac:dyDescent="0.25">
      <c r="A393" s="39" t="s">
        <v>354</v>
      </c>
      <c r="B393" s="52">
        <f>C393*1.1</f>
        <v>63.250000000000007</v>
      </c>
      <c r="C393" s="52">
        <f>C394*1.25</f>
        <v>57.5</v>
      </c>
      <c r="D393" s="43"/>
      <c r="E393" s="71"/>
      <c r="F393" s="71"/>
      <c r="G393" s="71"/>
      <c r="H393" s="71"/>
      <c r="I393" s="42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</row>
    <row r="394" spans="1:19" s="94" customFormat="1" ht="21.75" customHeight="1" x14ac:dyDescent="0.25">
      <c r="A394" s="340" t="s">
        <v>297</v>
      </c>
      <c r="B394" s="50"/>
      <c r="C394" s="50">
        <v>46</v>
      </c>
      <c r="D394" s="43"/>
      <c r="E394" s="71"/>
      <c r="F394" s="71"/>
      <c r="G394" s="71"/>
      <c r="H394" s="71"/>
      <c r="I394" s="42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</row>
    <row r="395" spans="1:19" s="94" customFormat="1" ht="21.75" customHeight="1" x14ac:dyDescent="0.25">
      <c r="A395" s="42" t="s">
        <v>339</v>
      </c>
      <c r="B395" s="52">
        <f>C395</f>
        <v>67</v>
      </c>
      <c r="C395" s="52">
        <v>67</v>
      </c>
      <c r="D395" s="43"/>
      <c r="E395" s="71"/>
      <c r="F395" s="71"/>
      <c r="G395" s="71"/>
      <c r="H395" s="71"/>
      <c r="I395" s="42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</row>
    <row r="396" spans="1:19" s="94" customFormat="1" ht="21.75" customHeight="1" x14ac:dyDescent="0.25">
      <c r="A396" s="42" t="s">
        <v>85</v>
      </c>
      <c r="B396" s="52">
        <f>C396</f>
        <v>172</v>
      </c>
      <c r="C396" s="52">
        <v>172</v>
      </c>
      <c r="D396" s="43"/>
      <c r="E396" s="71"/>
      <c r="F396" s="71"/>
      <c r="G396" s="71"/>
      <c r="H396" s="71"/>
      <c r="I396" s="42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</row>
    <row r="397" spans="1:19" s="94" customFormat="1" ht="21.75" customHeight="1" x14ac:dyDescent="0.25">
      <c r="A397" s="42" t="s">
        <v>79</v>
      </c>
      <c r="B397" s="52">
        <f>C397</f>
        <v>1.86</v>
      </c>
      <c r="C397" s="52">
        <v>1.86</v>
      </c>
      <c r="D397" s="43"/>
      <c r="E397" s="71"/>
      <c r="F397" s="71"/>
      <c r="G397" s="71"/>
      <c r="H397" s="71"/>
      <c r="I397" s="42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</row>
    <row r="398" spans="1:19" s="94" customFormat="1" ht="21.75" customHeight="1" x14ac:dyDescent="0.25">
      <c r="A398" s="21" t="s">
        <v>329</v>
      </c>
      <c r="B398" s="22">
        <f>C398*1.25</f>
        <v>28.75</v>
      </c>
      <c r="C398" s="22">
        <v>23</v>
      </c>
      <c r="D398" s="43"/>
      <c r="E398" s="71"/>
      <c r="F398" s="71"/>
      <c r="G398" s="71"/>
      <c r="H398" s="71"/>
      <c r="I398" s="42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</row>
    <row r="399" spans="1:19" s="94" customFormat="1" ht="21.75" customHeight="1" x14ac:dyDescent="0.25">
      <c r="A399" s="21" t="s">
        <v>328</v>
      </c>
      <c r="B399" s="22">
        <f>C399*1.33</f>
        <v>30.590000000000003</v>
      </c>
      <c r="C399" s="22">
        <v>23</v>
      </c>
      <c r="D399" s="43"/>
      <c r="E399" s="71"/>
      <c r="F399" s="71"/>
      <c r="G399" s="156"/>
      <c r="H399" s="156"/>
      <c r="I399" s="42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</row>
    <row r="400" spans="1:19" s="94" customFormat="1" ht="21.75" customHeight="1" x14ac:dyDescent="0.25">
      <c r="A400" s="431" t="s">
        <v>70</v>
      </c>
      <c r="B400" s="432">
        <f>C400*1.19</f>
        <v>61.594399999999993</v>
      </c>
      <c r="C400" s="432">
        <v>51.76</v>
      </c>
      <c r="D400" s="43"/>
      <c r="E400" s="433"/>
      <c r="F400" s="433"/>
      <c r="G400" s="433"/>
      <c r="H400" s="434"/>
      <c r="I400" s="42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</row>
    <row r="401" spans="1:19" s="94" customFormat="1" ht="21.75" customHeight="1" x14ac:dyDescent="0.25">
      <c r="A401" s="435" t="s">
        <v>234</v>
      </c>
      <c r="B401" s="436">
        <f>C401</f>
        <v>0.5</v>
      </c>
      <c r="C401" s="436">
        <v>0.5</v>
      </c>
      <c r="D401" s="43"/>
      <c r="E401" s="433"/>
      <c r="F401" s="433"/>
      <c r="G401" s="433"/>
      <c r="H401" s="434"/>
      <c r="I401" s="42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</row>
    <row r="402" spans="1:19" s="94" customFormat="1" ht="21.75" customHeight="1" x14ac:dyDescent="0.25">
      <c r="A402" s="435" t="s">
        <v>71</v>
      </c>
      <c r="B402" s="436">
        <f>C402</f>
        <v>5</v>
      </c>
      <c r="C402" s="436">
        <v>5</v>
      </c>
      <c r="D402" s="43"/>
      <c r="E402" s="433"/>
      <c r="F402" s="433"/>
      <c r="G402" s="433"/>
      <c r="H402" s="434"/>
      <c r="I402" s="42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</row>
    <row r="403" spans="1:19" s="94" customFormat="1" ht="21.75" customHeight="1" x14ac:dyDescent="0.25">
      <c r="A403" s="204" t="s">
        <v>276</v>
      </c>
      <c r="B403" s="205"/>
      <c r="C403" s="205"/>
      <c r="D403" s="206">
        <v>200</v>
      </c>
      <c r="E403" s="200">
        <v>0.32</v>
      </c>
      <c r="F403" s="200">
        <v>0</v>
      </c>
      <c r="G403" s="200">
        <v>8.7799999999999994</v>
      </c>
      <c r="H403" s="200">
        <v>34.08</v>
      </c>
      <c r="I403" s="200" t="s">
        <v>357</v>
      </c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</row>
    <row r="404" spans="1:19" s="94" customFormat="1" ht="21.75" customHeight="1" x14ac:dyDescent="0.25">
      <c r="A404" s="9" t="s">
        <v>151</v>
      </c>
      <c r="B404" s="133">
        <f>C404</f>
        <v>13</v>
      </c>
      <c r="C404" s="133">
        <v>13</v>
      </c>
      <c r="D404" s="6"/>
      <c r="E404" s="22"/>
      <c r="F404" s="22"/>
      <c r="G404" s="22"/>
      <c r="H404" s="52"/>
      <c r="I404" s="22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</row>
    <row r="405" spans="1:19" s="94" customFormat="1" ht="21.75" customHeight="1" x14ac:dyDescent="0.25">
      <c r="A405" s="14" t="s">
        <v>16</v>
      </c>
      <c r="B405" s="134">
        <f>C405</f>
        <v>8</v>
      </c>
      <c r="C405" s="222">
        <v>8</v>
      </c>
      <c r="D405" s="6"/>
      <c r="E405" s="22"/>
      <c r="F405" s="8"/>
      <c r="G405" s="8"/>
      <c r="H405" s="317"/>
      <c r="I405" s="30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</row>
    <row r="406" spans="1:19" s="94" customFormat="1" ht="21.75" customHeight="1" x14ac:dyDescent="0.25">
      <c r="A406" s="40" t="s">
        <v>85</v>
      </c>
      <c r="B406" s="41">
        <f>C406</f>
        <v>200</v>
      </c>
      <c r="C406" s="41">
        <v>200</v>
      </c>
      <c r="D406" s="6"/>
      <c r="E406" s="22"/>
      <c r="F406" s="8"/>
      <c r="G406" s="8"/>
      <c r="H406" s="317"/>
      <c r="I406" s="30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</row>
    <row r="407" spans="1:19" s="94" customFormat="1" ht="21.75" customHeight="1" x14ac:dyDescent="0.25">
      <c r="A407" s="302" t="s">
        <v>110</v>
      </c>
      <c r="B407" s="294">
        <f>C407</f>
        <v>18</v>
      </c>
      <c r="C407" s="294">
        <v>18</v>
      </c>
      <c r="D407" s="234">
        <v>18</v>
      </c>
      <c r="E407" s="200">
        <v>1.44</v>
      </c>
      <c r="F407" s="200">
        <v>0.23</v>
      </c>
      <c r="G407" s="200">
        <v>9.5399999999999991</v>
      </c>
      <c r="H407" s="200">
        <v>45</v>
      </c>
      <c r="I407" s="251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</row>
    <row r="408" spans="1:19" s="94" customFormat="1" ht="21.75" customHeight="1" x14ac:dyDescent="0.25">
      <c r="A408" s="212" t="s">
        <v>78</v>
      </c>
      <c r="B408" s="213">
        <f>C408</f>
        <v>28</v>
      </c>
      <c r="C408" s="213">
        <v>28</v>
      </c>
      <c r="D408" s="214" t="s">
        <v>138</v>
      </c>
      <c r="E408" s="200">
        <v>2.2400000000000002</v>
      </c>
      <c r="F408" s="211">
        <v>0.33</v>
      </c>
      <c r="G408" s="211">
        <v>13.44</v>
      </c>
      <c r="H408" s="211">
        <v>64.400000000000006</v>
      </c>
      <c r="I408" s="200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</row>
    <row r="409" spans="1:19" s="94" customFormat="1" ht="21.75" customHeight="1" x14ac:dyDescent="0.25">
      <c r="A409" s="424" t="s">
        <v>318</v>
      </c>
      <c r="B409" s="385"/>
      <c r="C409" s="385"/>
      <c r="D409" s="394">
        <f>D365+D316</f>
        <v>1474</v>
      </c>
      <c r="E409" s="386">
        <f>E365+E316</f>
        <v>53.72</v>
      </c>
      <c r="F409" s="386">
        <f>F365+F316</f>
        <v>57.929999999999993</v>
      </c>
      <c r="G409" s="386">
        <f>G365+G316</f>
        <v>227.43</v>
      </c>
      <c r="H409" s="386">
        <f>H365+H316</f>
        <v>1663.21</v>
      </c>
      <c r="I409" s="38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</row>
    <row r="410" spans="1:19" s="94" customFormat="1" ht="32.25" customHeight="1" x14ac:dyDescent="0.25">
      <c r="A410" s="568" t="s">
        <v>21</v>
      </c>
      <c r="B410" s="569"/>
      <c r="C410" s="569"/>
      <c r="D410" s="569"/>
      <c r="E410" s="569"/>
      <c r="F410" s="569"/>
      <c r="G410" s="569"/>
      <c r="H410" s="569"/>
      <c r="I410" s="569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</row>
    <row r="411" spans="1:19" ht="21.75" customHeight="1" x14ac:dyDescent="0.25">
      <c r="A411" s="573" t="s">
        <v>2</v>
      </c>
      <c r="B411" s="576" t="s">
        <v>3</v>
      </c>
      <c r="C411" s="576" t="s">
        <v>4</v>
      </c>
      <c r="D411" s="579" t="s">
        <v>5</v>
      </c>
      <c r="E411" s="580"/>
      <c r="F411" s="580"/>
      <c r="G411" s="580"/>
      <c r="H411" s="581"/>
      <c r="I411" s="45"/>
    </row>
    <row r="412" spans="1:19" ht="21.75" customHeight="1" x14ac:dyDescent="0.25">
      <c r="A412" s="574"/>
      <c r="B412" s="577"/>
      <c r="C412" s="577"/>
      <c r="D412" s="591" t="s">
        <v>6</v>
      </c>
      <c r="E412" s="573" t="s">
        <v>7</v>
      </c>
      <c r="F412" s="573" t="s">
        <v>8</v>
      </c>
      <c r="G412" s="573" t="s">
        <v>9</v>
      </c>
      <c r="H412" s="582" t="s">
        <v>10</v>
      </c>
      <c r="I412" s="45"/>
    </row>
    <row r="413" spans="1:19" ht="21.75" customHeight="1" x14ac:dyDescent="0.25">
      <c r="A413" s="575"/>
      <c r="B413" s="578"/>
      <c r="C413" s="578"/>
      <c r="D413" s="592"/>
      <c r="E413" s="575"/>
      <c r="F413" s="575"/>
      <c r="G413" s="575"/>
      <c r="H413" s="583"/>
      <c r="I413" s="45"/>
    </row>
    <row r="414" spans="1:19" ht="31.5" customHeight="1" x14ac:dyDescent="0.25">
      <c r="A414" s="567" t="s">
        <v>42</v>
      </c>
      <c r="B414" s="567"/>
      <c r="C414" s="567"/>
      <c r="D414" s="232">
        <f>D415+D427+D435+D450+D461+D466</f>
        <v>628</v>
      </c>
      <c r="E414" s="203">
        <f>E415+E427+E450+E461+E466</f>
        <v>23.400000000000002</v>
      </c>
      <c r="F414" s="203">
        <f>F415+F427+F450+F461+F466</f>
        <v>24.150000000000002</v>
      </c>
      <c r="G414" s="203">
        <f>G415+G427+G450+G461+G466</f>
        <v>99.53</v>
      </c>
      <c r="H414" s="203">
        <f>H415+H427+H450+H461+H466</f>
        <v>708.05</v>
      </c>
      <c r="I414" s="203"/>
    </row>
    <row r="415" spans="1:19" ht="27" customHeight="1" x14ac:dyDescent="0.25">
      <c r="A415" s="265" t="s">
        <v>214</v>
      </c>
      <c r="B415" s="279"/>
      <c r="C415" s="279"/>
      <c r="D415" s="112">
        <v>100</v>
      </c>
      <c r="E415" s="113">
        <v>1.46</v>
      </c>
      <c r="F415" s="113">
        <v>6.28</v>
      </c>
      <c r="G415" s="113">
        <v>13.13</v>
      </c>
      <c r="H415" s="113">
        <v>114.76</v>
      </c>
      <c r="I415" s="113"/>
    </row>
    <row r="416" spans="1:19" ht="22.5" customHeight="1" x14ac:dyDescent="0.25">
      <c r="A416" s="15" t="s">
        <v>116</v>
      </c>
      <c r="B416" s="62">
        <f>C416*1.25</f>
        <v>41.675000000000004</v>
      </c>
      <c r="C416" s="556">
        <v>33.340000000000003</v>
      </c>
      <c r="D416" s="67"/>
      <c r="E416" s="119"/>
      <c r="F416" s="119"/>
      <c r="G416" s="119"/>
      <c r="H416" s="119"/>
      <c r="I416" s="521"/>
    </row>
    <row r="417" spans="1:19" ht="18.75" customHeight="1" x14ac:dyDescent="0.25">
      <c r="A417" s="15" t="s">
        <v>117</v>
      </c>
      <c r="B417" s="62">
        <f>C416*1.35</f>
        <v>45.009000000000007</v>
      </c>
      <c r="C417" s="557"/>
      <c r="D417" s="119"/>
      <c r="E417" s="119"/>
      <c r="F417" s="119"/>
      <c r="G417" s="119"/>
      <c r="H417" s="67"/>
      <c r="I417" s="245"/>
    </row>
    <row r="418" spans="1:19" ht="18.75" customHeight="1" x14ac:dyDescent="0.25">
      <c r="A418" s="21" t="s">
        <v>89</v>
      </c>
      <c r="B418" s="10">
        <f>C418*1.25</f>
        <v>20.824999999999999</v>
      </c>
      <c r="C418" s="556">
        <v>16.66</v>
      </c>
      <c r="D418" s="119"/>
      <c r="E418" s="119"/>
      <c r="F418" s="119"/>
      <c r="G418" s="119"/>
      <c r="H418" s="67"/>
      <c r="I418" s="285"/>
    </row>
    <row r="419" spans="1:19" ht="18.75" customHeight="1" x14ac:dyDescent="0.25">
      <c r="A419" s="21" t="s">
        <v>90</v>
      </c>
      <c r="B419" s="10">
        <f>C418*1.33</f>
        <v>22.157800000000002</v>
      </c>
      <c r="C419" s="557"/>
      <c r="D419" s="119"/>
      <c r="E419" s="119"/>
      <c r="F419" s="119"/>
      <c r="G419" s="119"/>
      <c r="H419" s="67"/>
      <c r="I419" s="285"/>
    </row>
    <row r="420" spans="1:19" ht="18.75" customHeight="1" x14ac:dyDescent="0.25">
      <c r="A420" s="308" t="s">
        <v>213</v>
      </c>
      <c r="B420" s="10">
        <f>C420</f>
        <v>1.6</v>
      </c>
      <c r="C420" s="518">
        <v>1.6</v>
      </c>
      <c r="D420" s="119"/>
      <c r="E420" s="119"/>
      <c r="F420" s="119"/>
      <c r="G420" s="119"/>
      <c r="H420" s="67"/>
      <c r="I420" s="285"/>
    </row>
    <row r="421" spans="1:19" ht="18.75" customHeight="1" x14ac:dyDescent="0.25">
      <c r="A421" s="15" t="s">
        <v>118</v>
      </c>
      <c r="B421" s="62">
        <f>C421*1.13</f>
        <v>38.419999999999995</v>
      </c>
      <c r="C421" s="62">
        <v>34</v>
      </c>
      <c r="D421" s="119"/>
      <c r="E421" s="119"/>
      <c r="F421" s="119"/>
      <c r="G421" s="119"/>
      <c r="H421" s="67"/>
      <c r="I421" s="285"/>
    </row>
    <row r="422" spans="1:19" ht="18.75" customHeight="1" x14ac:dyDescent="0.25">
      <c r="A422" s="135" t="s">
        <v>95</v>
      </c>
      <c r="B422" s="10"/>
      <c r="C422" s="190">
        <v>15</v>
      </c>
      <c r="D422" s="109"/>
      <c r="E422" s="137"/>
      <c r="F422" s="137"/>
      <c r="G422" s="137"/>
      <c r="H422" s="24"/>
      <c r="I422" s="522"/>
    </row>
    <row r="423" spans="1:19" ht="18.75" customHeight="1" x14ac:dyDescent="0.25">
      <c r="A423" s="9" t="s">
        <v>71</v>
      </c>
      <c r="B423" s="10">
        <f>C423</f>
        <v>8</v>
      </c>
      <c r="C423" s="518">
        <v>8</v>
      </c>
      <c r="D423" s="109"/>
      <c r="E423" s="109"/>
      <c r="F423" s="109"/>
      <c r="G423" s="109"/>
      <c r="H423" s="104"/>
      <c r="I423" s="522"/>
    </row>
    <row r="424" spans="1:19" ht="18.75" customHeight="1" x14ac:dyDescent="0.25">
      <c r="A424" s="9" t="s">
        <v>77</v>
      </c>
      <c r="B424" s="10">
        <f>C424</f>
        <v>2.4</v>
      </c>
      <c r="C424" s="518">
        <v>2.4</v>
      </c>
      <c r="D424" s="109"/>
      <c r="E424" s="109"/>
      <c r="F424" s="109"/>
      <c r="G424" s="109"/>
      <c r="H424" s="104"/>
      <c r="I424" s="522"/>
    </row>
    <row r="425" spans="1:19" ht="18.75" customHeight="1" x14ac:dyDescent="0.25">
      <c r="A425" s="9" t="s">
        <v>96</v>
      </c>
      <c r="B425" s="10">
        <f>C425</f>
        <v>5.25</v>
      </c>
      <c r="C425" s="518">
        <v>5.25</v>
      </c>
      <c r="D425" s="109"/>
      <c r="E425" s="109"/>
      <c r="F425" s="109"/>
      <c r="G425" s="109"/>
      <c r="H425" s="104"/>
      <c r="I425" s="522"/>
    </row>
    <row r="426" spans="1:19" ht="18.75" customHeight="1" x14ac:dyDescent="0.25">
      <c r="A426" s="9" t="s">
        <v>79</v>
      </c>
      <c r="B426" s="10">
        <f>C426</f>
        <v>0.2</v>
      </c>
      <c r="C426" s="518">
        <v>0.2</v>
      </c>
      <c r="D426" s="109"/>
      <c r="E426" s="109"/>
      <c r="F426" s="109"/>
      <c r="G426" s="109"/>
      <c r="H426" s="104"/>
      <c r="I426" s="522"/>
      <c r="J426" s="25"/>
      <c r="K426" s="25"/>
      <c r="L426" s="25"/>
      <c r="M426" s="25"/>
      <c r="N426" s="25"/>
      <c r="O426" s="25"/>
      <c r="P426" s="25"/>
      <c r="Q426" s="25"/>
      <c r="R426" s="25"/>
      <c r="S426" s="25"/>
    </row>
    <row r="427" spans="1:19" ht="27" customHeight="1" x14ac:dyDescent="0.25">
      <c r="A427" s="265" t="s">
        <v>198</v>
      </c>
      <c r="B427" s="230"/>
      <c r="C427" s="230"/>
      <c r="D427" s="112">
        <v>100</v>
      </c>
      <c r="E427" s="113">
        <f>E428+E435</f>
        <v>15.92</v>
      </c>
      <c r="F427" s="113">
        <f>F428+F435</f>
        <v>11.24</v>
      </c>
      <c r="G427" s="113">
        <f>G428+G435</f>
        <v>24.47</v>
      </c>
      <c r="H427" s="113">
        <v>281.36</v>
      </c>
      <c r="I427" s="266"/>
      <c r="J427" s="25"/>
      <c r="K427" s="25"/>
      <c r="L427" s="25"/>
      <c r="M427" s="25"/>
      <c r="N427" s="25"/>
      <c r="O427" s="25"/>
      <c r="P427" s="25"/>
      <c r="Q427" s="25"/>
      <c r="R427" s="25"/>
      <c r="S427" s="25"/>
    </row>
    <row r="428" spans="1:19" s="117" customFormat="1" ht="25.5" customHeight="1" x14ac:dyDescent="0.25">
      <c r="A428" s="101" t="s">
        <v>199</v>
      </c>
      <c r="B428" s="303">
        <f>C428*1.1</f>
        <v>151.80000000000001</v>
      </c>
      <c r="C428" s="303">
        <f>D427*1.38</f>
        <v>138</v>
      </c>
      <c r="D428" s="96"/>
      <c r="E428" s="317">
        <v>15.36</v>
      </c>
      <c r="F428" s="317">
        <v>9.18</v>
      </c>
      <c r="G428" s="317">
        <v>13.69</v>
      </c>
      <c r="H428" s="317">
        <v>239.04</v>
      </c>
      <c r="I428" s="521"/>
    </row>
    <row r="429" spans="1:19" ht="21.75" customHeight="1" x14ac:dyDescent="0.25">
      <c r="A429" s="98" t="s">
        <v>71</v>
      </c>
      <c r="B429" s="132">
        <f>C429</f>
        <v>2.2200000000000002</v>
      </c>
      <c r="C429" s="158">
        <v>2.2200000000000002</v>
      </c>
      <c r="D429" s="99"/>
      <c r="E429" s="317"/>
      <c r="F429" s="317"/>
      <c r="G429" s="317"/>
      <c r="H429" s="317"/>
      <c r="I429" s="521"/>
      <c r="J429" s="25"/>
      <c r="K429" s="25"/>
      <c r="L429" s="25"/>
      <c r="M429" s="25"/>
      <c r="N429" s="25"/>
      <c r="O429" s="25"/>
      <c r="P429" s="25"/>
      <c r="Q429" s="25"/>
      <c r="R429" s="25"/>
      <c r="S429" s="25"/>
    </row>
    <row r="430" spans="1:19" ht="18.75" customHeight="1" x14ac:dyDescent="0.25">
      <c r="A430" s="98" t="s">
        <v>181</v>
      </c>
      <c r="B430" s="62">
        <f>C430*1.28</f>
        <v>1.4080000000000001</v>
      </c>
      <c r="C430" s="246">
        <v>1.1000000000000001</v>
      </c>
      <c r="D430" s="125"/>
      <c r="E430" s="17"/>
      <c r="F430" s="17"/>
      <c r="G430" s="17"/>
      <c r="H430" s="17"/>
      <c r="I430" s="263"/>
      <c r="J430" s="25"/>
      <c r="K430" s="25"/>
      <c r="L430" s="25"/>
      <c r="M430" s="25"/>
      <c r="N430" s="25"/>
      <c r="O430" s="25"/>
      <c r="P430" s="25"/>
      <c r="Q430" s="25"/>
      <c r="R430" s="25"/>
      <c r="S430" s="25"/>
    </row>
    <row r="431" spans="1:19" ht="18.75" customHeight="1" x14ac:dyDescent="0.25">
      <c r="A431" s="268" t="s">
        <v>176</v>
      </c>
      <c r="B431" s="62"/>
      <c r="C431" s="269">
        <v>10</v>
      </c>
      <c r="D431" s="125"/>
      <c r="E431" s="17"/>
      <c r="F431" s="17"/>
      <c r="G431" s="17"/>
      <c r="H431" s="17"/>
      <c r="I431" s="263"/>
      <c r="J431" s="25"/>
      <c r="K431" s="25"/>
      <c r="L431" s="25"/>
      <c r="M431" s="25"/>
      <c r="N431" s="25"/>
      <c r="O431" s="25"/>
      <c r="P431" s="25"/>
      <c r="Q431" s="25"/>
      <c r="R431" s="25"/>
      <c r="S431" s="25"/>
    </row>
    <row r="432" spans="1:19" ht="18.75" customHeight="1" x14ac:dyDescent="0.25">
      <c r="A432" s="98" t="s">
        <v>157</v>
      </c>
      <c r="B432" s="62">
        <f>C432</f>
        <v>5</v>
      </c>
      <c r="C432" s="246">
        <v>5</v>
      </c>
      <c r="D432" s="125"/>
      <c r="E432" s="17"/>
      <c r="F432" s="17"/>
      <c r="G432" s="17"/>
      <c r="H432" s="17"/>
      <c r="I432" s="263"/>
      <c r="J432" s="25"/>
      <c r="K432" s="25"/>
      <c r="L432" s="25"/>
      <c r="M432" s="25"/>
      <c r="N432" s="25"/>
      <c r="O432" s="25"/>
      <c r="P432" s="25"/>
      <c r="Q432" s="25"/>
      <c r="R432" s="25"/>
      <c r="S432" s="25"/>
    </row>
    <row r="433" spans="1:19" ht="18.75" customHeight="1" x14ac:dyDescent="0.25">
      <c r="A433" s="9" t="s">
        <v>104</v>
      </c>
      <c r="B433" s="10">
        <f>C433</f>
        <v>1</v>
      </c>
      <c r="C433" s="10">
        <v>1</v>
      </c>
      <c r="D433" s="125"/>
      <c r="E433" s="17"/>
      <c r="F433" s="17"/>
      <c r="G433" s="17"/>
      <c r="H433" s="17"/>
      <c r="I433" s="263"/>
      <c r="J433" s="25"/>
      <c r="K433" s="25"/>
      <c r="L433" s="25"/>
      <c r="M433" s="25"/>
      <c r="N433" s="25"/>
      <c r="O433" s="25"/>
      <c r="P433" s="25"/>
      <c r="Q433" s="25"/>
      <c r="R433" s="25"/>
      <c r="S433" s="25"/>
    </row>
    <row r="434" spans="1:19" ht="18.75" customHeight="1" x14ac:dyDescent="0.25">
      <c r="A434" s="9" t="s">
        <v>85</v>
      </c>
      <c r="B434" s="10">
        <f>C434</f>
        <v>5</v>
      </c>
      <c r="C434" s="10">
        <v>5</v>
      </c>
      <c r="D434" s="125"/>
      <c r="E434" s="17"/>
      <c r="F434" s="17"/>
      <c r="G434" s="17"/>
      <c r="H434" s="17"/>
      <c r="I434" s="263"/>
      <c r="J434" s="25"/>
      <c r="K434" s="25"/>
      <c r="L434" s="25"/>
      <c r="M434" s="25"/>
      <c r="N434" s="25"/>
      <c r="O434" s="25"/>
      <c r="P434" s="25"/>
      <c r="Q434" s="25"/>
      <c r="R434" s="25"/>
      <c r="S434" s="25"/>
    </row>
    <row r="435" spans="1:19" ht="18.75" customHeight="1" x14ac:dyDescent="0.25">
      <c r="A435" s="268" t="s">
        <v>200</v>
      </c>
      <c r="B435" s="62"/>
      <c r="C435" s="246"/>
      <c r="D435" s="125" t="s">
        <v>203</v>
      </c>
      <c r="E435" s="17">
        <v>0.56000000000000005</v>
      </c>
      <c r="F435" s="17">
        <v>2.06</v>
      </c>
      <c r="G435" s="17">
        <v>10.78</v>
      </c>
      <c r="H435" s="17">
        <v>37.99</v>
      </c>
      <c r="I435" s="263"/>
      <c r="J435" s="25"/>
      <c r="K435" s="25"/>
      <c r="L435" s="25"/>
      <c r="M435" s="25"/>
      <c r="N435" s="25"/>
      <c r="O435" s="25"/>
      <c r="P435" s="25"/>
      <c r="Q435" s="25"/>
      <c r="R435" s="25"/>
      <c r="S435" s="25"/>
    </row>
    <row r="436" spans="1:19" ht="18.75" customHeight="1" x14ac:dyDescent="0.25">
      <c r="A436" s="98" t="s">
        <v>112</v>
      </c>
      <c r="B436" s="62">
        <f t="shared" ref="B436:B441" si="8">C436</f>
        <v>10</v>
      </c>
      <c r="C436" s="246">
        <v>10</v>
      </c>
      <c r="D436" s="125"/>
      <c r="E436" s="17"/>
      <c r="F436" s="17"/>
      <c r="G436" s="17"/>
      <c r="H436" s="17"/>
      <c r="I436" s="263"/>
      <c r="J436" s="25"/>
      <c r="K436" s="25"/>
      <c r="L436" s="25"/>
      <c r="M436" s="25"/>
      <c r="N436" s="25"/>
      <c r="O436" s="25"/>
      <c r="P436" s="25"/>
      <c r="Q436" s="25"/>
      <c r="R436" s="25"/>
      <c r="S436" s="25"/>
    </row>
    <row r="437" spans="1:19" ht="18.75" customHeight="1" x14ac:dyDescent="0.25">
      <c r="A437" s="98" t="s">
        <v>85</v>
      </c>
      <c r="B437" s="62">
        <f t="shared" si="8"/>
        <v>6</v>
      </c>
      <c r="C437" s="246">
        <v>6</v>
      </c>
      <c r="D437" s="125"/>
      <c r="E437" s="17"/>
      <c r="F437" s="17"/>
      <c r="G437" s="17"/>
      <c r="H437" s="17"/>
      <c r="I437" s="263"/>
      <c r="J437" s="25"/>
      <c r="K437" s="25"/>
      <c r="L437" s="25"/>
      <c r="M437" s="25"/>
      <c r="N437" s="25"/>
      <c r="O437" s="25"/>
      <c r="P437" s="25"/>
      <c r="Q437" s="25"/>
      <c r="R437" s="25"/>
      <c r="S437" s="25"/>
    </row>
    <row r="438" spans="1:19" ht="18.75" customHeight="1" x14ac:dyDescent="0.25">
      <c r="A438" s="98" t="s">
        <v>153</v>
      </c>
      <c r="B438" s="62">
        <f t="shared" si="8"/>
        <v>3</v>
      </c>
      <c r="C438" s="246">
        <v>3</v>
      </c>
      <c r="D438" s="125"/>
      <c r="E438" s="17"/>
      <c r="F438" s="17"/>
      <c r="G438" s="17"/>
      <c r="H438" s="17"/>
      <c r="I438" s="263"/>
      <c r="J438" s="25"/>
      <c r="K438" s="25"/>
      <c r="L438" s="25"/>
      <c r="M438" s="25"/>
      <c r="N438" s="25"/>
      <c r="O438" s="25"/>
      <c r="P438" s="25"/>
      <c r="Q438" s="25"/>
      <c r="R438" s="25"/>
      <c r="S438" s="25"/>
    </row>
    <row r="439" spans="1:19" ht="18.75" customHeight="1" x14ac:dyDescent="0.25">
      <c r="A439" s="98" t="s">
        <v>201</v>
      </c>
      <c r="B439" s="62">
        <f t="shared" si="8"/>
        <v>0.3</v>
      </c>
      <c r="C439" s="246">
        <v>0.3</v>
      </c>
      <c r="D439" s="125"/>
      <c r="E439" s="17"/>
      <c r="F439" s="17"/>
      <c r="G439" s="17"/>
      <c r="H439" s="17"/>
      <c r="I439" s="263"/>
      <c r="J439" s="25"/>
      <c r="K439" s="25"/>
      <c r="L439" s="25"/>
      <c r="M439" s="25"/>
      <c r="N439" s="25"/>
      <c r="O439" s="25"/>
      <c r="P439" s="25"/>
      <c r="Q439" s="25"/>
      <c r="R439" s="25"/>
      <c r="S439" s="25"/>
    </row>
    <row r="440" spans="1:19" ht="18.75" customHeight="1" x14ac:dyDescent="0.25">
      <c r="A440" s="98" t="s">
        <v>202</v>
      </c>
      <c r="B440" s="62">
        <f t="shared" si="8"/>
        <v>0.3</v>
      </c>
      <c r="C440" s="246">
        <v>0.3</v>
      </c>
      <c r="D440" s="125"/>
      <c r="E440" s="17"/>
      <c r="F440" s="17"/>
      <c r="G440" s="17"/>
      <c r="H440" s="17"/>
      <c r="I440" s="263"/>
      <c r="J440" s="25"/>
      <c r="K440" s="25"/>
      <c r="L440" s="25"/>
      <c r="M440" s="25"/>
      <c r="N440" s="25"/>
      <c r="O440" s="25"/>
      <c r="P440" s="25"/>
      <c r="Q440" s="25"/>
      <c r="R440" s="25"/>
      <c r="S440" s="25"/>
    </row>
    <row r="441" spans="1:19" ht="18.75" customHeight="1" x14ac:dyDescent="0.25">
      <c r="A441" s="98" t="s">
        <v>70</v>
      </c>
      <c r="B441" s="62">
        <f t="shared" si="8"/>
        <v>3</v>
      </c>
      <c r="C441" s="246">
        <v>3</v>
      </c>
      <c r="D441" s="125"/>
      <c r="E441" s="17"/>
      <c r="F441" s="17"/>
      <c r="G441" s="17"/>
      <c r="H441" s="17"/>
      <c r="I441" s="263"/>
      <c r="J441" s="25"/>
      <c r="K441" s="25"/>
      <c r="L441" s="25"/>
      <c r="M441" s="25"/>
      <c r="N441" s="25"/>
      <c r="O441" s="25"/>
      <c r="P441" s="25"/>
      <c r="Q441" s="25"/>
      <c r="R441" s="25"/>
      <c r="S441" s="25"/>
    </row>
    <row r="442" spans="1:19" ht="18.75" customHeight="1" x14ac:dyDescent="0.25">
      <c r="A442" s="98" t="s">
        <v>181</v>
      </c>
      <c r="B442" s="62">
        <f>C442*1.28</f>
        <v>0.76800000000000002</v>
      </c>
      <c r="C442" s="246">
        <v>0.6</v>
      </c>
      <c r="D442" s="125"/>
      <c r="E442" s="17"/>
      <c r="F442" s="17"/>
      <c r="G442" s="17"/>
      <c r="H442" s="17"/>
      <c r="I442" s="263"/>
      <c r="J442" s="25"/>
      <c r="K442" s="25"/>
      <c r="L442" s="25"/>
      <c r="M442" s="25"/>
      <c r="N442" s="25"/>
      <c r="O442" s="25"/>
      <c r="P442" s="25"/>
      <c r="Q442" s="25"/>
      <c r="R442" s="25"/>
      <c r="S442" s="25"/>
    </row>
    <row r="443" spans="1:19" ht="18.75" customHeight="1" x14ac:dyDescent="0.25">
      <c r="A443" s="98" t="s">
        <v>71</v>
      </c>
      <c r="B443" s="62">
        <f>C443</f>
        <v>2</v>
      </c>
      <c r="C443" s="246">
        <v>2</v>
      </c>
      <c r="D443" s="125"/>
      <c r="E443" s="17"/>
      <c r="F443" s="17"/>
      <c r="G443" s="17"/>
      <c r="H443" s="17"/>
      <c r="I443" s="263"/>
      <c r="J443" s="25"/>
      <c r="K443" s="25"/>
      <c r="L443" s="25"/>
      <c r="M443" s="25"/>
      <c r="N443" s="25"/>
      <c r="O443" s="25"/>
      <c r="P443" s="25"/>
      <c r="Q443" s="25"/>
      <c r="R443" s="25"/>
      <c r="S443" s="25"/>
    </row>
    <row r="444" spans="1:19" ht="18.75" customHeight="1" x14ac:dyDescent="0.25">
      <c r="A444" s="98" t="s">
        <v>80</v>
      </c>
      <c r="B444" s="62">
        <f>C444</f>
        <v>1</v>
      </c>
      <c r="C444" s="246">
        <v>1</v>
      </c>
      <c r="D444" s="125"/>
      <c r="E444" s="17"/>
      <c r="F444" s="17"/>
      <c r="G444" s="17"/>
      <c r="H444" s="17"/>
      <c r="I444" s="263"/>
      <c r="J444" s="25"/>
      <c r="K444" s="25"/>
      <c r="L444" s="25"/>
      <c r="M444" s="25"/>
      <c r="N444" s="25"/>
      <c r="O444" s="25"/>
      <c r="P444" s="25"/>
      <c r="Q444" s="25"/>
      <c r="R444" s="25"/>
      <c r="S444" s="25"/>
    </row>
    <row r="445" spans="1:19" ht="18.75" customHeight="1" x14ac:dyDescent="0.25">
      <c r="A445" s="98" t="s">
        <v>96</v>
      </c>
      <c r="B445" s="62">
        <f>C445*1.14</f>
        <v>3.42</v>
      </c>
      <c r="C445" s="246">
        <v>3</v>
      </c>
      <c r="D445" s="125"/>
      <c r="E445" s="17"/>
      <c r="F445" s="17"/>
      <c r="G445" s="17"/>
      <c r="H445" s="17"/>
      <c r="I445" s="263"/>
      <c r="J445" s="25"/>
      <c r="K445" s="25"/>
      <c r="L445" s="25"/>
      <c r="M445" s="25"/>
      <c r="N445" s="25"/>
      <c r="O445" s="25"/>
      <c r="P445" s="25"/>
      <c r="Q445" s="25"/>
      <c r="R445" s="25"/>
      <c r="S445" s="25"/>
    </row>
    <row r="446" spans="1:19" ht="18.75" customHeight="1" x14ac:dyDescent="0.25">
      <c r="A446" s="268" t="s">
        <v>176</v>
      </c>
      <c r="B446" s="62"/>
      <c r="C446" s="269">
        <v>6</v>
      </c>
      <c r="D446" s="125"/>
      <c r="E446" s="17"/>
      <c r="F446" s="17"/>
      <c r="G446" s="17"/>
      <c r="H446" s="17"/>
      <c r="I446" s="263"/>
      <c r="J446" s="25"/>
      <c r="K446" s="25"/>
      <c r="L446" s="25"/>
      <c r="M446" s="25"/>
      <c r="N446" s="25"/>
      <c r="O446" s="25"/>
      <c r="P446" s="25"/>
      <c r="Q446" s="25"/>
      <c r="R446" s="25"/>
      <c r="S446" s="25"/>
    </row>
    <row r="447" spans="1:19" ht="18.75" customHeight="1" x14ac:dyDescent="0.25">
      <c r="A447" s="98" t="s">
        <v>157</v>
      </c>
      <c r="B447" s="62">
        <f>C447</f>
        <v>3</v>
      </c>
      <c r="C447" s="246">
        <v>3</v>
      </c>
      <c r="D447" s="125"/>
      <c r="E447" s="17"/>
      <c r="F447" s="17"/>
      <c r="G447" s="17"/>
      <c r="H447" s="17"/>
      <c r="I447" s="263"/>
      <c r="J447" s="25"/>
      <c r="K447" s="25"/>
      <c r="L447" s="25"/>
      <c r="M447" s="25"/>
      <c r="N447" s="25"/>
      <c r="O447" s="25"/>
      <c r="P447" s="25"/>
      <c r="Q447" s="25"/>
      <c r="R447" s="25"/>
      <c r="S447" s="25"/>
    </row>
    <row r="448" spans="1:19" ht="18.75" customHeight="1" x14ac:dyDescent="0.25">
      <c r="A448" s="9" t="s">
        <v>104</v>
      </c>
      <c r="B448" s="10">
        <f>C448</f>
        <v>1</v>
      </c>
      <c r="C448" s="10">
        <v>1</v>
      </c>
      <c r="D448" s="125"/>
      <c r="E448" s="17"/>
      <c r="F448" s="17"/>
      <c r="G448" s="17"/>
      <c r="H448" s="17"/>
      <c r="I448" s="263"/>
      <c r="J448" s="25"/>
      <c r="K448" s="25"/>
      <c r="L448" s="25"/>
      <c r="M448" s="25"/>
      <c r="N448" s="25"/>
      <c r="O448" s="25"/>
      <c r="P448" s="25"/>
      <c r="Q448" s="25"/>
      <c r="R448" s="25"/>
      <c r="S448" s="25"/>
    </row>
    <row r="449" spans="1:19" ht="18.75" customHeight="1" x14ac:dyDescent="0.25">
      <c r="A449" s="9" t="s">
        <v>85</v>
      </c>
      <c r="B449" s="10">
        <f>C449</f>
        <v>3</v>
      </c>
      <c r="C449" s="10">
        <v>3</v>
      </c>
      <c r="D449" s="125"/>
      <c r="E449" s="17"/>
      <c r="F449" s="17"/>
      <c r="G449" s="17"/>
      <c r="H449" s="17"/>
      <c r="I449" s="263"/>
      <c r="J449" s="25"/>
      <c r="K449" s="25"/>
      <c r="L449" s="25"/>
      <c r="M449" s="25"/>
      <c r="N449" s="25"/>
      <c r="O449" s="25"/>
      <c r="P449" s="25"/>
      <c r="Q449" s="25"/>
      <c r="R449" s="25"/>
      <c r="S449" s="25"/>
    </row>
    <row r="450" spans="1:19" ht="31.5" customHeight="1" x14ac:dyDescent="0.25">
      <c r="A450" s="270" t="s">
        <v>204</v>
      </c>
      <c r="B450" s="187"/>
      <c r="C450" s="187"/>
      <c r="D450" s="271">
        <v>180</v>
      </c>
      <c r="E450" s="272">
        <v>4.32</v>
      </c>
      <c r="F450" s="272">
        <v>6.33</v>
      </c>
      <c r="G450" s="272">
        <v>46.23</v>
      </c>
      <c r="H450" s="272">
        <v>240.52</v>
      </c>
      <c r="I450" s="262"/>
      <c r="J450" s="25"/>
      <c r="K450" s="25"/>
      <c r="L450" s="25"/>
      <c r="M450" s="25"/>
      <c r="N450" s="25"/>
      <c r="O450" s="25"/>
      <c r="P450" s="25"/>
      <c r="Q450" s="25"/>
      <c r="R450" s="25"/>
      <c r="S450" s="25"/>
    </row>
    <row r="451" spans="1:19" ht="23.25" customHeight="1" x14ac:dyDescent="0.25">
      <c r="A451" s="15" t="s">
        <v>182</v>
      </c>
      <c r="B451" s="44">
        <f>C451*1.33</f>
        <v>359.1</v>
      </c>
      <c r="C451" s="558">
        <v>270</v>
      </c>
      <c r="D451" s="287"/>
      <c r="E451" s="288"/>
      <c r="F451" s="288"/>
      <c r="G451" s="288"/>
      <c r="H451" s="288"/>
      <c r="I451" s="521"/>
      <c r="J451" s="25"/>
      <c r="K451" s="25"/>
      <c r="L451" s="25"/>
      <c r="M451" s="25"/>
      <c r="N451" s="25"/>
      <c r="O451" s="25"/>
      <c r="P451" s="25"/>
      <c r="Q451" s="25"/>
      <c r="R451" s="25"/>
      <c r="S451" s="25"/>
    </row>
    <row r="452" spans="1:19" ht="19.5" customHeight="1" x14ac:dyDescent="0.25">
      <c r="A452" s="15" t="s">
        <v>183</v>
      </c>
      <c r="B452" s="44">
        <f>C451*1.43</f>
        <v>386.09999999999997</v>
      </c>
      <c r="C452" s="559"/>
      <c r="D452" s="287"/>
      <c r="E452" s="288"/>
      <c r="F452" s="288"/>
      <c r="G452" s="288"/>
      <c r="H452" s="288"/>
      <c r="I452" s="521"/>
      <c r="J452" s="25"/>
      <c r="K452" s="25"/>
      <c r="L452" s="25"/>
      <c r="M452" s="25"/>
      <c r="N452" s="25"/>
      <c r="O452" s="25"/>
      <c r="P452" s="25"/>
      <c r="Q452" s="25"/>
      <c r="R452" s="25"/>
      <c r="S452" s="25"/>
    </row>
    <row r="453" spans="1:19" ht="20.25" customHeight="1" x14ac:dyDescent="0.25">
      <c r="A453" s="15" t="s">
        <v>184</v>
      </c>
      <c r="B453" s="44">
        <f>C451*1.54</f>
        <v>415.8</v>
      </c>
      <c r="C453" s="559"/>
      <c r="D453" s="287"/>
      <c r="E453" s="288"/>
      <c r="F453" s="288"/>
      <c r="G453" s="288"/>
      <c r="H453" s="288"/>
      <c r="I453" s="521"/>
      <c r="J453" s="25"/>
      <c r="K453" s="25"/>
      <c r="L453" s="25"/>
      <c r="M453" s="25"/>
      <c r="N453" s="25"/>
      <c r="O453" s="25"/>
      <c r="P453" s="25"/>
      <c r="Q453" s="25"/>
      <c r="R453" s="25"/>
      <c r="S453" s="25"/>
    </row>
    <row r="454" spans="1:19" ht="21.75" customHeight="1" x14ac:dyDescent="0.25">
      <c r="A454" s="15" t="s">
        <v>185</v>
      </c>
      <c r="B454" s="44">
        <f>C451*1.67</f>
        <v>450.9</v>
      </c>
      <c r="C454" s="560"/>
      <c r="D454" s="287"/>
      <c r="E454" s="288"/>
      <c r="F454" s="288"/>
      <c r="G454" s="288"/>
      <c r="H454" s="288"/>
      <c r="I454" s="521"/>
      <c r="J454" s="25"/>
      <c r="K454" s="25"/>
      <c r="L454" s="25"/>
      <c r="M454" s="25"/>
      <c r="N454" s="25"/>
      <c r="O454" s="25"/>
      <c r="P454" s="25"/>
      <c r="Q454" s="25"/>
      <c r="R454" s="25"/>
      <c r="S454" s="25"/>
    </row>
    <row r="455" spans="1:19" ht="20.25" customHeight="1" x14ac:dyDescent="0.25">
      <c r="A455" s="21" t="s">
        <v>205</v>
      </c>
      <c r="B455" s="10">
        <f>C455</f>
        <v>0.7</v>
      </c>
      <c r="C455" s="517">
        <v>0.7</v>
      </c>
      <c r="D455" s="287"/>
      <c r="E455" s="288"/>
      <c r="F455" s="288"/>
      <c r="G455" s="288"/>
      <c r="H455" s="288"/>
      <c r="I455" s="521"/>
      <c r="J455" s="25"/>
      <c r="K455" s="25"/>
      <c r="L455" s="25"/>
      <c r="M455" s="25"/>
      <c r="N455" s="25"/>
      <c r="O455" s="25"/>
      <c r="P455" s="25"/>
      <c r="Q455" s="25"/>
      <c r="R455" s="25"/>
      <c r="S455" s="25"/>
    </row>
    <row r="456" spans="1:19" ht="18.75" customHeight="1" x14ac:dyDescent="0.25">
      <c r="A456" s="21" t="s">
        <v>206</v>
      </c>
      <c r="B456" s="10">
        <f>C456</f>
        <v>0.55000000000000004</v>
      </c>
      <c r="C456" s="62">
        <v>0.55000000000000004</v>
      </c>
      <c r="D456" s="11"/>
      <c r="E456" s="11"/>
      <c r="F456" s="11"/>
      <c r="G456" s="11"/>
      <c r="H456" s="11"/>
      <c r="I456" s="127"/>
      <c r="J456" s="25"/>
      <c r="K456" s="25"/>
      <c r="L456" s="25"/>
      <c r="M456" s="25"/>
      <c r="N456" s="25"/>
      <c r="O456" s="25"/>
      <c r="P456" s="25"/>
      <c r="Q456" s="25"/>
      <c r="R456" s="25"/>
      <c r="S456" s="25"/>
    </row>
    <row r="457" spans="1:19" ht="18.75" customHeight="1" x14ac:dyDescent="0.25">
      <c r="A457" s="9" t="s">
        <v>207</v>
      </c>
      <c r="B457" s="10">
        <f>C457</f>
        <v>0.55000000000000004</v>
      </c>
      <c r="C457" s="10">
        <v>0.55000000000000004</v>
      </c>
      <c r="D457" s="11"/>
      <c r="E457" s="11"/>
      <c r="F457" s="11"/>
      <c r="G457" s="11"/>
      <c r="H457" s="11"/>
      <c r="I457" s="127"/>
      <c r="J457" s="25"/>
      <c r="K457" s="25"/>
      <c r="L457" s="25"/>
      <c r="M457" s="25"/>
      <c r="N457" s="25"/>
      <c r="O457" s="25"/>
      <c r="P457" s="25"/>
      <c r="Q457" s="25"/>
      <c r="R457" s="25"/>
      <c r="S457" s="25"/>
    </row>
    <row r="458" spans="1:19" ht="18.75" customHeight="1" x14ac:dyDescent="0.25">
      <c r="A458" s="304" t="s">
        <v>208</v>
      </c>
      <c r="B458" s="10"/>
      <c r="C458" s="305">
        <v>6</v>
      </c>
      <c r="D458" s="11"/>
      <c r="E458" s="11"/>
      <c r="F458" s="11"/>
      <c r="G458" s="11"/>
      <c r="H458" s="11"/>
      <c r="I458" s="127"/>
      <c r="J458" s="25"/>
      <c r="K458" s="25"/>
      <c r="L458" s="25"/>
      <c r="M458" s="25"/>
      <c r="N458" s="25"/>
      <c r="O458" s="25"/>
      <c r="P458" s="25"/>
      <c r="Q458" s="25"/>
      <c r="R458" s="25"/>
      <c r="S458" s="25"/>
    </row>
    <row r="459" spans="1:19" ht="18.75" customHeight="1" x14ac:dyDescent="0.25">
      <c r="A459" s="273" t="s">
        <v>181</v>
      </c>
      <c r="B459" s="10">
        <f>C459*1.28</f>
        <v>1.6640000000000001</v>
      </c>
      <c r="C459" s="62">
        <v>1.3</v>
      </c>
      <c r="D459" s="11"/>
      <c r="E459" s="11"/>
      <c r="F459" s="11"/>
      <c r="G459" s="11"/>
      <c r="H459" s="11"/>
      <c r="I459" s="127"/>
      <c r="J459" s="25"/>
      <c r="K459" s="25"/>
      <c r="L459" s="25"/>
      <c r="M459" s="25"/>
      <c r="N459" s="25"/>
      <c r="O459" s="25"/>
      <c r="P459" s="25"/>
      <c r="Q459" s="25"/>
      <c r="R459" s="25"/>
      <c r="S459" s="25"/>
    </row>
    <row r="460" spans="1:19" ht="18.75" customHeight="1" x14ac:dyDescent="0.25">
      <c r="A460" s="18" t="s">
        <v>71</v>
      </c>
      <c r="B460" s="10">
        <f>C460</f>
        <v>6</v>
      </c>
      <c r="C460" s="246">
        <v>6</v>
      </c>
      <c r="D460" s="11"/>
      <c r="E460" s="11"/>
      <c r="F460" s="11"/>
      <c r="G460" s="11"/>
      <c r="H460" s="11"/>
      <c r="I460" s="127"/>
      <c r="J460" s="25"/>
      <c r="K460" s="25"/>
      <c r="L460" s="25"/>
      <c r="M460" s="25"/>
      <c r="N460" s="25"/>
      <c r="O460" s="25"/>
      <c r="P460" s="25"/>
      <c r="Q460" s="25"/>
      <c r="R460" s="25"/>
      <c r="S460" s="25"/>
    </row>
    <row r="461" spans="1:19" ht="23.25" customHeight="1" x14ac:dyDescent="0.25">
      <c r="A461" s="204" t="s">
        <v>211</v>
      </c>
      <c r="B461" s="255"/>
      <c r="C461" s="255"/>
      <c r="D461" s="256">
        <v>200</v>
      </c>
      <c r="E461" s="211">
        <v>0.26</v>
      </c>
      <c r="F461" s="211">
        <v>7.0000000000000007E-2</v>
      </c>
      <c r="G461" s="211">
        <v>6.16</v>
      </c>
      <c r="H461" s="211">
        <v>26.41</v>
      </c>
      <c r="I461" s="251"/>
      <c r="J461" s="25"/>
      <c r="K461" s="25"/>
      <c r="L461" s="25"/>
      <c r="M461" s="25"/>
      <c r="N461" s="25"/>
      <c r="O461" s="25"/>
      <c r="P461" s="25"/>
      <c r="Q461" s="25"/>
      <c r="R461" s="25"/>
      <c r="S461" s="25"/>
    </row>
    <row r="462" spans="1:19" ht="18.75" customHeight="1" x14ac:dyDescent="0.25">
      <c r="A462" s="9" t="s">
        <v>209</v>
      </c>
      <c r="B462" s="133">
        <f>C462</f>
        <v>2</v>
      </c>
      <c r="C462" s="133">
        <v>2</v>
      </c>
      <c r="D462" s="111"/>
      <c r="E462" s="17"/>
      <c r="F462" s="17"/>
      <c r="G462" s="17"/>
      <c r="H462" s="17"/>
      <c r="I462" s="19"/>
      <c r="J462" s="25"/>
      <c r="K462" s="25"/>
      <c r="L462" s="25"/>
      <c r="M462" s="25"/>
      <c r="N462" s="25"/>
      <c r="O462" s="25"/>
      <c r="P462" s="25"/>
      <c r="Q462" s="25"/>
      <c r="R462" s="25"/>
      <c r="S462" s="25"/>
    </row>
    <row r="463" spans="1:19" ht="18.75" customHeight="1" x14ac:dyDescent="0.25">
      <c r="A463" s="14" t="s">
        <v>104</v>
      </c>
      <c r="B463" s="134">
        <f>C463</f>
        <v>8</v>
      </c>
      <c r="C463" s="222">
        <v>8</v>
      </c>
      <c r="D463" s="111"/>
      <c r="E463" s="17"/>
      <c r="F463" s="17"/>
      <c r="G463" s="17"/>
      <c r="H463" s="17"/>
      <c r="I463" s="19"/>
      <c r="J463" s="25"/>
      <c r="K463" s="25"/>
      <c r="L463" s="25"/>
      <c r="M463" s="25"/>
      <c r="N463" s="25"/>
      <c r="O463" s="25"/>
      <c r="P463" s="25"/>
      <c r="Q463" s="25"/>
      <c r="R463" s="25"/>
      <c r="S463" s="25"/>
    </row>
    <row r="464" spans="1:19" ht="18.75" customHeight="1" x14ac:dyDescent="0.25">
      <c r="A464" s="14" t="s">
        <v>210</v>
      </c>
      <c r="B464" s="134">
        <f>C464</f>
        <v>0.5</v>
      </c>
      <c r="C464" s="222">
        <v>0.5</v>
      </c>
      <c r="D464" s="111"/>
      <c r="E464" s="17"/>
      <c r="F464" s="17"/>
      <c r="G464" s="17"/>
      <c r="H464" s="17"/>
      <c r="I464" s="19"/>
      <c r="J464" s="25"/>
      <c r="K464" s="25"/>
      <c r="L464" s="25"/>
      <c r="M464" s="25"/>
      <c r="N464" s="25"/>
      <c r="O464" s="25"/>
      <c r="P464" s="25"/>
      <c r="Q464" s="25"/>
      <c r="R464" s="25"/>
      <c r="S464" s="25"/>
    </row>
    <row r="465" spans="1:19" ht="18.75" customHeight="1" x14ac:dyDescent="0.25">
      <c r="A465" s="40" t="s">
        <v>85</v>
      </c>
      <c r="B465" s="41">
        <f>C465</f>
        <v>200</v>
      </c>
      <c r="C465" s="41">
        <v>200</v>
      </c>
      <c r="D465" s="75"/>
      <c r="E465" s="8"/>
      <c r="F465" s="8"/>
      <c r="G465" s="8"/>
      <c r="H465" s="17"/>
      <c r="I465" s="19"/>
      <c r="J465" s="25"/>
      <c r="K465" s="25"/>
      <c r="L465" s="25"/>
      <c r="M465" s="25"/>
      <c r="N465" s="25"/>
      <c r="O465" s="25"/>
      <c r="P465" s="25"/>
      <c r="Q465" s="25"/>
      <c r="R465" s="25"/>
      <c r="S465" s="25"/>
    </row>
    <row r="466" spans="1:19" ht="23.25" customHeight="1" x14ac:dyDescent="0.25">
      <c r="A466" s="302" t="s">
        <v>110</v>
      </c>
      <c r="B466" s="294">
        <f>C466</f>
        <v>18</v>
      </c>
      <c r="C466" s="294">
        <v>18</v>
      </c>
      <c r="D466" s="260" t="s">
        <v>108</v>
      </c>
      <c r="E466" s="200">
        <v>1.44</v>
      </c>
      <c r="F466" s="200">
        <v>0.23</v>
      </c>
      <c r="G466" s="200">
        <v>9.5399999999999991</v>
      </c>
      <c r="H466" s="200">
        <v>45</v>
      </c>
      <c r="I466" s="251"/>
      <c r="J466" s="25"/>
      <c r="K466" s="25"/>
      <c r="L466" s="25"/>
      <c r="M466" s="25"/>
      <c r="N466" s="25"/>
      <c r="O466" s="25"/>
      <c r="P466" s="25"/>
      <c r="Q466" s="25"/>
      <c r="R466" s="25"/>
      <c r="S466" s="25"/>
    </row>
    <row r="467" spans="1:19" ht="27.75" customHeight="1" x14ac:dyDescent="0.25">
      <c r="A467" s="588" t="s">
        <v>315</v>
      </c>
      <c r="B467" s="589"/>
      <c r="C467" s="590"/>
      <c r="D467" s="232">
        <f>D468+D478+D496+D504+D521+D525+D526</f>
        <v>876</v>
      </c>
      <c r="E467" s="203">
        <f>E468+E478+E496+E504+E521+E525+E526</f>
        <v>32.53</v>
      </c>
      <c r="F467" s="203">
        <f>F468+F478+F496+F504+F521+F525+F526</f>
        <v>30.7</v>
      </c>
      <c r="G467" s="203">
        <f>G468+G478+G496+G504+G521+G525+G526</f>
        <v>136.48999999999998</v>
      </c>
      <c r="H467" s="203">
        <f>H468+H478+H496+H504+H521+H525+H526</f>
        <v>950.1</v>
      </c>
      <c r="I467" s="203"/>
      <c r="J467" s="25"/>
      <c r="K467" s="25"/>
      <c r="L467" s="25"/>
      <c r="M467" s="25"/>
      <c r="N467" s="25"/>
      <c r="O467" s="25"/>
      <c r="P467" s="25"/>
      <c r="Q467" s="25"/>
      <c r="R467" s="25"/>
      <c r="S467" s="25"/>
    </row>
    <row r="468" spans="1:19" ht="23.25" customHeight="1" x14ac:dyDescent="0.25">
      <c r="A468" s="265" t="s">
        <v>359</v>
      </c>
      <c r="B468" s="279"/>
      <c r="C468" s="279"/>
      <c r="D468" s="372">
        <v>100</v>
      </c>
      <c r="E468" s="113">
        <v>2.81</v>
      </c>
      <c r="F468" s="113">
        <v>4.33</v>
      </c>
      <c r="G468" s="113">
        <v>8.3000000000000007</v>
      </c>
      <c r="H468" s="295">
        <v>74.28</v>
      </c>
      <c r="I468" s="442"/>
      <c r="J468" s="25"/>
      <c r="K468" s="25"/>
      <c r="L468" s="25"/>
      <c r="M468" s="25"/>
      <c r="N468" s="25"/>
      <c r="O468" s="25"/>
      <c r="P468" s="25"/>
      <c r="Q468" s="25"/>
      <c r="R468" s="25"/>
      <c r="S468" s="25"/>
    </row>
    <row r="469" spans="1:19" ht="23.25" customHeight="1" x14ac:dyDescent="0.25">
      <c r="A469" s="79" t="s">
        <v>360</v>
      </c>
      <c r="B469" s="64">
        <f>C469*1.05</f>
        <v>70.350000000000009</v>
      </c>
      <c r="C469" s="52">
        <v>67</v>
      </c>
      <c r="D469" s="413"/>
      <c r="E469" s="121"/>
      <c r="F469" s="121"/>
      <c r="G469" s="121"/>
      <c r="H469" s="121"/>
      <c r="I469" s="441"/>
      <c r="J469" s="25"/>
      <c r="K469" s="25"/>
      <c r="L469" s="25"/>
      <c r="M469" s="25"/>
      <c r="N469" s="25"/>
      <c r="O469" s="25"/>
      <c r="P469" s="25"/>
      <c r="Q469" s="25"/>
      <c r="R469" s="25"/>
      <c r="S469" s="25"/>
    </row>
    <row r="470" spans="1:19" ht="23.25" customHeight="1" x14ac:dyDescent="0.25">
      <c r="A470" s="21" t="s">
        <v>89</v>
      </c>
      <c r="B470" s="10">
        <f>C470*1.25</f>
        <v>33.75</v>
      </c>
      <c r="C470" s="508">
        <v>27</v>
      </c>
      <c r="D470" s="413"/>
      <c r="E470" s="121"/>
      <c r="F470" s="121"/>
      <c r="G470" s="121"/>
      <c r="H470" s="121"/>
      <c r="I470" s="441"/>
      <c r="J470" s="25"/>
      <c r="K470" s="25"/>
      <c r="L470" s="25"/>
      <c r="M470" s="25"/>
      <c r="N470" s="25"/>
      <c r="O470" s="25"/>
      <c r="P470" s="25"/>
      <c r="Q470" s="25"/>
      <c r="R470" s="25"/>
      <c r="S470" s="25"/>
    </row>
    <row r="471" spans="1:19" ht="23.25" customHeight="1" x14ac:dyDescent="0.25">
      <c r="A471" s="21" t="s">
        <v>90</v>
      </c>
      <c r="B471" s="10">
        <f>C470*1.33</f>
        <v>35.910000000000004</v>
      </c>
      <c r="C471" s="319"/>
      <c r="D471" s="413"/>
      <c r="E471" s="121"/>
      <c r="F471" s="121"/>
      <c r="G471" s="121"/>
      <c r="H471" s="121"/>
      <c r="I471" s="441"/>
      <c r="J471" s="25"/>
      <c r="K471" s="25"/>
      <c r="L471" s="25"/>
      <c r="M471" s="25"/>
      <c r="N471" s="25"/>
      <c r="O471" s="25"/>
      <c r="P471" s="25"/>
      <c r="Q471" s="25"/>
      <c r="R471" s="25"/>
      <c r="S471" s="25"/>
    </row>
    <row r="472" spans="1:19" ht="23.25" customHeight="1" x14ac:dyDescent="0.25">
      <c r="A472" s="79" t="s">
        <v>161</v>
      </c>
      <c r="B472" s="52">
        <f t="shared" ref="B472:B477" si="9">C472</f>
        <v>2</v>
      </c>
      <c r="C472" s="52">
        <v>2</v>
      </c>
      <c r="D472" s="413"/>
      <c r="E472" s="121"/>
      <c r="F472" s="121"/>
      <c r="G472" s="121"/>
      <c r="H472" s="121"/>
      <c r="I472" s="441"/>
      <c r="J472" s="25"/>
      <c r="K472" s="25"/>
      <c r="L472" s="25"/>
      <c r="M472" s="25"/>
      <c r="N472" s="25"/>
      <c r="O472" s="25"/>
      <c r="P472" s="25"/>
      <c r="Q472" s="25"/>
      <c r="R472" s="25"/>
      <c r="S472" s="25"/>
    </row>
    <row r="473" spans="1:19" ht="23.25" customHeight="1" x14ac:dyDescent="0.25">
      <c r="A473" s="79" t="s">
        <v>71</v>
      </c>
      <c r="B473" s="52">
        <f t="shared" si="9"/>
        <v>2</v>
      </c>
      <c r="C473" s="52">
        <v>2</v>
      </c>
      <c r="D473" s="413"/>
      <c r="E473" s="121"/>
      <c r="F473" s="121"/>
      <c r="G473" s="121"/>
      <c r="H473" s="121"/>
      <c r="I473" s="441"/>
      <c r="J473" s="25"/>
      <c r="K473" s="25"/>
      <c r="L473" s="25"/>
      <c r="M473" s="25"/>
      <c r="N473" s="25"/>
      <c r="O473" s="25"/>
      <c r="P473" s="25"/>
      <c r="Q473" s="25"/>
      <c r="R473" s="25"/>
      <c r="S473" s="25"/>
    </row>
    <row r="474" spans="1:19" ht="23.25" customHeight="1" x14ac:dyDescent="0.25">
      <c r="A474" s="79" t="s">
        <v>283</v>
      </c>
      <c r="B474" s="52">
        <f t="shared" si="9"/>
        <v>1</v>
      </c>
      <c r="C474" s="52">
        <v>1</v>
      </c>
      <c r="D474" s="413"/>
      <c r="E474" s="121"/>
      <c r="F474" s="121"/>
      <c r="G474" s="121"/>
      <c r="H474" s="121"/>
      <c r="I474" s="441"/>
      <c r="J474" s="25"/>
      <c r="K474" s="25"/>
      <c r="L474" s="25"/>
      <c r="M474" s="25"/>
      <c r="N474" s="25"/>
      <c r="O474" s="25"/>
      <c r="P474" s="25"/>
      <c r="Q474" s="25"/>
      <c r="R474" s="25"/>
      <c r="S474" s="25"/>
    </row>
    <row r="475" spans="1:19" ht="23.25" customHeight="1" x14ac:dyDescent="0.25">
      <c r="A475" s="79" t="s">
        <v>213</v>
      </c>
      <c r="B475" s="52">
        <f t="shared" si="9"/>
        <v>1</v>
      </c>
      <c r="C475" s="52">
        <v>1</v>
      </c>
      <c r="D475" s="413"/>
      <c r="E475" s="121"/>
      <c r="F475" s="121"/>
      <c r="G475" s="121"/>
      <c r="H475" s="121"/>
      <c r="I475" s="441"/>
      <c r="J475" s="25"/>
      <c r="K475" s="25"/>
      <c r="L475" s="25"/>
      <c r="M475" s="25"/>
      <c r="N475" s="25"/>
      <c r="O475" s="25"/>
      <c r="P475" s="25"/>
      <c r="Q475" s="25"/>
      <c r="R475" s="25"/>
      <c r="S475" s="25"/>
    </row>
    <row r="476" spans="1:19" ht="23.25" customHeight="1" x14ac:dyDescent="0.25">
      <c r="A476" s="79" t="s">
        <v>85</v>
      </c>
      <c r="B476" s="52">
        <f t="shared" si="9"/>
        <v>2</v>
      </c>
      <c r="C476" s="52">
        <v>2</v>
      </c>
      <c r="D476" s="413"/>
      <c r="E476" s="121"/>
      <c r="F476" s="121"/>
      <c r="G476" s="121"/>
      <c r="H476" s="121"/>
      <c r="I476" s="441"/>
      <c r="J476" s="25"/>
      <c r="K476" s="25"/>
      <c r="L476" s="25"/>
      <c r="M476" s="25"/>
      <c r="N476" s="25"/>
      <c r="O476" s="25"/>
      <c r="P476" s="25"/>
      <c r="Q476" s="25"/>
      <c r="R476" s="25"/>
      <c r="S476" s="25"/>
    </row>
    <row r="477" spans="1:19" ht="23.25" customHeight="1" x14ac:dyDescent="0.25">
      <c r="A477" s="79" t="s">
        <v>104</v>
      </c>
      <c r="B477" s="52">
        <f t="shared" si="9"/>
        <v>1</v>
      </c>
      <c r="C477" s="52">
        <v>1</v>
      </c>
      <c r="D477" s="413"/>
      <c r="E477" s="121"/>
      <c r="F477" s="121"/>
      <c r="G477" s="121"/>
      <c r="H477" s="121"/>
      <c r="I477" s="441"/>
      <c r="J477" s="25"/>
      <c r="K477" s="25"/>
      <c r="L477" s="25"/>
      <c r="M477" s="25"/>
      <c r="N477" s="25"/>
      <c r="O477" s="25"/>
      <c r="P477" s="25"/>
      <c r="Q477" s="25"/>
      <c r="R477" s="25"/>
      <c r="S477" s="25"/>
    </row>
    <row r="478" spans="1:19" ht="23.25" customHeight="1" x14ac:dyDescent="0.25">
      <c r="A478" s="451" t="s">
        <v>364</v>
      </c>
      <c r="B478" s="452"/>
      <c r="C478" s="453"/>
      <c r="D478" s="199" t="s">
        <v>413</v>
      </c>
      <c r="E478" s="328">
        <v>8.08</v>
      </c>
      <c r="F478" s="211">
        <v>11.4</v>
      </c>
      <c r="G478" s="326">
        <v>41.37</v>
      </c>
      <c r="H478" s="211">
        <v>334.19</v>
      </c>
      <c r="I478" s="442" t="s">
        <v>365</v>
      </c>
      <c r="J478" s="25"/>
      <c r="K478" s="25"/>
      <c r="L478" s="25"/>
      <c r="M478" s="25"/>
      <c r="N478" s="25"/>
      <c r="O478" s="25"/>
      <c r="P478" s="25"/>
      <c r="Q478" s="25"/>
      <c r="R478" s="25"/>
      <c r="S478" s="25"/>
    </row>
    <row r="479" spans="1:19" ht="23.25" customHeight="1" x14ac:dyDescent="0.25">
      <c r="A479" s="79" t="s">
        <v>334</v>
      </c>
      <c r="B479" s="52">
        <f>C479*1.35</f>
        <v>18.403200000000002</v>
      </c>
      <c r="C479" s="52">
        <f>C480*1.2</f>
        <v>13.632</v>
      </c>
      <c r="D479" s="2"/>
      <c r="E479" s="74"/>
      <c r="F479" s="65"/>
      <c r="G479" s="65"/>
      <c r="H479" s="17"/>
      <c r="I479" s="441"/>
      <c r="J479" s="25"/>
      <c r="K479" s="25"/>
      <c r="L479" s="25"/>
      <c r="M479" s="25"/>
      <c r="N479" s="25"/>
      <c r="O479" s="25"/>
      <c r="P479" s="25"/>
      <c r="Q479" s="25"/>
      <c r="R479" s="25"/>
      <c r="S479" s="25"/>
    </row>
    <row r="480" spans="1:19" ht="23.25" customHeight="1" x14ac:dyDescent="0.25">
      <c r="A480" s="390" t="s">
        <v>322</v>
      </c>
      <c r="B480" s="50"/>
      <c r="C480" s="50">
        <v>11.36</v>
      </c>
      <c r="D480" s="2"/>
      <c r="E480" s="74"/>
      <c r="F480" s="65"/>
      <c r="G480" s="65"/>
      <c r="H480" s="17"/>
      <c r="I480" s="441"/>
      <c r="J480" s="25"/>
      <c r="K480" s="25"/>
      <c r="L480" s="25"/>
      <c r="M480" s="25"/>
      <c r="N480" s="25"/>
      <c r="O480" s="25"/>
      <c r="P480" s="25"/>
      <c r="Q480" s="25"/>
      <c r="R480" s="25"/>
      <c r="S480" s="25"/>
    </row>
    <row r="481" spans="1:19" ht="23.25" customHeight="1" x14ac:dyDescent="0.25">
      <c r="A481" s="5" t="s">
        <v>323</v>
      </c>
      <c r="B481" s="6">
        <f>C481*1.33</f>
        <v>68.002900000000011</v>
      </c>
      <c r="C481" s="6">
        <v>51.13</v>
      </c>
      <c r="D481" s="106"/>
      <c r="E481" s="105"/>
      <c r="F481" s="105"/>
      <c r="G481" s="105"/>
      <c r="H481" s="104"/>
      <c r="I481" s="441"/>
      <c r="J481" s="25"/>
      <c r="K481" s="25"/>
      <c r="L481" s="25"/>
      <c r="M481" s="25"/>
      <c r="N481" s="25"/>
      <c r="O481" s="25"/>
      <c r="P481" s="25"/>
      <c r="Q481" s="25"/>
      <c r="R481" s="25"/>
      <c r="S481" s="25"/>
    </row>
    <row r="482" spans="1:19" ht="23.25" customHeight="1" x14ac:dyDescent="0.25">
      <c r="A482" s="5" t="s">
        <v>324</v>
      </c>
      <c r="B482" s="6">
        <f>C482*1.43</f>
        <v>73.115899999999996</v>
      </c>
      <c r="C482" s="6">
        <v>51.13</v>
      </c>
      <c r="D482" s="109"/>
      <c r="E482" s="108"/>
      <c r="F482" s="108"/>
      <c r="G482" s="108"/>
      <c r="H482" s="104"/>
      <c r="I482" s="441"/>
      <c r="J482" s="25"/>
      <c r="K482" s="25"/>
      <c r="L482" s="25"/>
      <c r="M482" s="25"/>
      <c r="N482" s="25"/>
      <c r="O482" s="25"/>
      <c r="P482" s="25"/>
      <c r="Q482" s="25"/>
      <c r="R482" s="25"/>
      <c r="S482" s="25"/>
    </row>
    <row r="483" spans="1:19" ht="23.25" customHeight="1" x14ac:dyDescent="0.25">
      <c r="A483" s="5" t="s">
        <v>325</v>
      </c>
      <c r="B483" s="6">
        <f>C483*1.54</f>
        <v>78.740200000000002</v>
      </c>
      <c r="C483" s="6">
        <v>51.13</v>
      </c>
      <c r="D483" s="109"/>
      <c r="E483" s="109"/>
      <c r="F483" s="109"/>
      <c r="G483" s="109"/>
      <c r="H483" s="104"/>
      <c r="I483" s="441"/>
      <c r="J483" s="25"/>
      <c r="K483" s="25"/>
      <c r="L483" s="25"/>
      <c r="M483" s="25"/>
      <c r="N483" s="25"/>
      <c r="O483" s="25"/>
      <c r="P483" s="25"/>
      <c r="Q483" s="25"/>
      <c r="R483" s="25"/>
      <c r="S483" s="25"/>
    </row>
    <row r="484" spans="1:19" ht="23.25" customHeight="1" x14ac:dyDescent="0.25">
      <c r="A484" s="5" t="s">
        <v>348</v>
      </c>
      <c r="B484" s="6">
        <f>C484*1.67</f>
        <v>85.387100000000004</v>
      </c>
      <c r="C484" s="6">
        <v>51.13</v>
      </c>
      <c r="D484" s="109"/>
      <c r="E484" s="108"/>
      <c r="F484" s="108"/>
      <c r="G484" s="108"/>
      <c r="H484" s="104"/>
      <c r="I484" s="441"/>
      <c r="J484" s="25"/>
      <c r="K484" s="25"/>
      <c r="L484" s="25"/>
      <c r="M484" s="25"/>
      <c r="N484" s="25"/>
      <c r="O484" s="25"/>
      <c r="P484" s="25"/>
      <c r="Q484" s="25"/>
      <c r="R484" s="25"/>
      <c r="S484" s="25"/>
    </row>
    <row r="485" spans="1:19" ht="23.25" customHeight="1" x14ac:dyDescent="0.25">
      <c r="A485" s="444" t="s">
        <v>361</v>
      </c>
      <c r="B485" s="51">
        <f>C485</f>
        <v>9.09</v>
      </c>
      <c r="C485" s="51">
        <v>9.09</v>
      </c>
      <c r="D485" s="106"/>
      <c r="E485" s="105"/>
      <c r="F485" s="105"/>
      <c r="G485" s="105"/>
      <c r="H485" s="104"/>
      <c r="I485" s="440"/>
      <c r="J485" s="25"/>
      <c r="K485" s="25"/>
      <c r="L485" s="25"/>
      <c r="M485" s="25"/>
      <c r="N485" s="25"/>
      <c r="O485" s="25"/>
      <c r="P485" s="25"/>
      <c r="Q485" s="25"/>
      <c r="R485" s="25"/>
      <c r="S485" s="25"/>
    </row>
    <row r="486" spans="1:19" ht="23.25" customHeight="1" x14ac:dyDescent="0.25">
      <c r="A486" s="12" t="s">
        <v>343</v>
      </c>
      <c r="B486" s="4">
        <f>C486*1.25</f>
        <v>14.2</v>
      </c>
      <c r="C486" s="22">
        <v>11.36</v>
      </c>
      <c r="D486" s="445"/>
      <c r="E486" s="446"/>
      <c r="F486" s="100"/>
      <c r="G486" s="100"/>
      <c r="H486" s="447"/>
      <c r="I486" s="440"/>
      <c r="J486" s="25"/>
      <c r="K486" s="25"/>
      <c r="L486" s="25"/>
      <c r="M486" s="25"/>
      <c r="N486" s="25"/>
      <c r="O486" s="25"/>
      <c r="P486" s="25"/>
      <c r="Q486" s="25"/>
      <c r="R486" s="25"/>
      <c r="S486" s="25"/>
    </row>
    <row r="487" spans="1:19" ht="23.25" customHeight="1" x14ac:dyDescent="0.25">
      <c r="A487" s="12" t="s">
        <v>328</v>
      </c>
      <c r="B487" s="4">
        <f>C487*1.33</f>
        <v>15.1088</v>
      </c>
      <c r="C487" s="22">
        <v>11.36</v>
      </c>
      <c r="D487" s="445"/>
      <c r="E487" s="446"/>
      <c r="F487" s="100"/>
      <c r="G487" s="100"/>
      <c r="H487" s="447"/>
      <c r="I487" s="440"/>
      <c r="J487" s="25"/>
      <c r="K487" s="25"/>
      <c r="L487" s="25"/>
      <c r="M487" s="25"/>
      <c r="N487" s="25"/>
      <c r="O487" s="25"/>
      <c r="P487" s="25"/>
      <c r="Q487" s="25"/>
      <c r="R487" s="25"/>
      <c r="S487" s="25"/>
    </row>
    <row r="488" spans="1:19" ht="23.25" customHeight="1" x14ac:dyDescent="0.25">
      <c r="A488" s="444" t="s">
        <v>70</v>
      </c>
      <c r="B488" s="51">
        <f>1.19*C488</f>
        <v>10.709999999999999</v>
      </c>
      <c r="C488" s="51">
        <v>9</v>
      </c>
      <c r="D488" s="445"/>
      <c r="E488" s="446"/>
      <c r="F488" s="100"/>
      <c r="G488" s="100"/>
      <c r="H488" s="447"/>
      <c r="I488" s="440"/>
      <c r="J488" s="25"/>
      <c r="K488" s="25"/>
      <c r="L488" s="25"/>
      <c r="M488" s="25"/>
      <c r="N488" s="25"/>
      <c r="O488" s="25"/>
      <c r="P488" s="25"/>
      <c r="Q488" s="25"/>
      <c r="R488" s="25"/>
      <c r="S488" s="25"/>
    </row>
    <row r="489" spans="1:19" ht="23.25" customHeight="1" x14ac:dyDescent="0.25">
      <c r="A489" s="444" t="s">
        <v>331</v>
      </c>
      <c r="B489" s="51">
        <f>C489</f>
        <v>0.01</v>
      </c>
      <c r="C489" s="51">
        <v>0.01</v>
      </c>
      <c r="D489" s="445"/>
      <c r="E489" s="446"/>
      <c r="F489" s="100"/>
      <c r="G489" s="100"/>
      <c r="H489" s="447"/>
      <c r="I489" s="440"/>
      <c r="J489" s="25"/>
      <c r="K489" s="25"/>
      <c r="L489" s="25"/>
      <c r="M489" s="25"/>
      <c r="N489" s="25"/>
      <c r="O489" s="25"/>
      <c r="P489" s="25"/>
      <c r="Q489" s="25"/>
      <c r="R489" s="25"/>
      <c r="S489" s="25"/>
    </row>
    <row r="490" spans="1:19" ht="23.25" customHeight="1" x14ac:dyDescent="0.25">
      <c r="A490" s="448" t="s">
        <v>362</v>
      </c>
      <c r="B490" s="20">
        <f>C490*1.9</f>
        <v>21.584</v>
      </c>
      <c r="C490" s="20">
        <v>11.36</v>
      </c>
      <c r="D490" s="445"/>
      <c r="E490" s="446"/>
      <c r="F490" s="100"/>
      <c r="G490" s="100"/>
      <c r="H490" s="447"/>
      <c r="I490" s="440"/>
      <c r="J490" s="25"/>
      <c r="K490" s="25"/>
      <c r="L490" s="25"/>
      <c r="M490" s="25"/>
      <c r="N490" s="25"/>
      <c r="O490" s="25"/>
      <c r="P490" s="25"/>
      <c r="Q490" s="25"/>
      <c r="R490" s="25"/>
      <c r="S490" s="25"/>
    </row>
    <row r="491" spans="1:19" ht="23.25" customHeight="1" x14ac:dyDescent="0.25">
      <c r="A491" s="448" t="s">
        <v>332</v>
      </c>
      <c r="B491" s="20">
        <f>C491</f>
        <v>5</v>
      </c>
      <c r="C491" s="20">
        <v>5</v>
      </c>
      <c r="D491" s="445"/>
      <c r="E491" s="446"/>
      <c r="F491" s="100"/>
      <c r="G491" s="100"/>
      <c r="H491" s="447"/>
      <c r="I491" s="440"/>
      <c r="J491" s="25"/>
      <c r="K491" s="25"/>
      <c r="L491" s="25"/>
      <c r="M491" s="25"/>
      <c r="N491" s="25"/>
      <c r="O491" s="25"/>
      <c r="P491" s="25"/>
      <c r="Q491" s="25"/>
      <c r="R491" s="25"/>
      <c r="S491" s="25"/>
    </row>
    <row r="492" spans="1:19" ht="23.25" customHeight="1" x14ac:dyDescent="0.25">
      <c r="A492" s="448" t="s">
        <v>301</v>
      </c>
      <c r="B492" s="20">
        <f>C492</f>
        <v>5</v>
      </c>
      <c r="C492" s="20">
        <v>5</v>
      </c>
      <c r="D492" s="445"/>
      <c r="E492" s="446"/>
      <c r="F492" s="100"/>
      <c r="G492" s="100"/>
      <c r="H492" s="447"/>
      <c r="I492" s="440"/>
      <c r="J492" s="25"/>
      <c r="K492" s="25"/>
      <c r="L492" s="25"/>
      <c r="M492" s="25"/>
      <c r="N492" s="25"/>
      <c r="O492" s="25"/>
      <c r="P492" s="25"/>
      <c r="Q492" s="25"/>
      <c r="R492" s="25"/>
      <c r="S492" s="25"/>
    </row>
    <row r="493" spans="1:19" ht="23.25" customHeight="1" x14ac:dyDescent="0.25">
      <c r="A493" s="21" t="s">
        <v>338</v>
      </c>
      <c r="B493" s="51">
        <f>C493</f>
        <v>205</v>
      </c>
      <c r="C493" s="51">
        <v>205</v>
      </c>
      <c r="D493" s="445"/>
      <c r="E493" s="446"/>
      <c r="F493" s="100"/>
      <c r="G493" s="100"/>
      <c r="H493" s="447"/>
      <c r="I493" s="440"/>
      <c r="J493" s="25"/>
      <c r="K493" s="25"/>
      <c r="L493" s="25"/>
      <c r="M493" s="25"/>
      <c r="N493" s="25"/>
      <c r="O493" s="25"/>
      <c r="P493" s="25"/>
      <c r="Q493" s="25"/>
      <c r="R493" s="25"/>
      <c r="S493" s="25"/>
    </row>
    <row r="494" spans="1:19" ht="23.25" customHeight="1" x14ac:dyDescent="0.25">
      <c r="A494" s="408" t="s">
        <v>340</v>
      </c>
      <c r="B494" s="51">
        <f>C494</f>
        <v>5</v>
      </c>
      <c r="C494" s="51">
        <v>5</v>
      </c>
      <c r="D494" s="445"/>
      <c r="E494" s="446"/>
      <c r="F494" s="100"/>
      <c r="G494" s="100"/>
      <c r="H494" s="447"/>
      <c r="I494" s="440"/>
      <c r="J494" s="25"/>
      <c r="K494" s="25"/>
      <c r="L494" s="25"/>
      <c r="M494" s="25"/>
      <c r="N494" s="25"/>
      <c r="O494" s="25"/>
      <c r="P494" s="25"/>
      <c r="Q494" s="25"/>
      <c r="R494" s="25"/>
      <c r="S494" s="25"/>
    </row>
    <row r="495" spans="1:19" ht="23.25" customHeight="1" x14ac:dyDescent="0.25">
      <c r="A495" s="449" t="s">
        <v>363</v>
      </c>
      <c r="B495" s="450">
        <f>C495*1.35</f>
        <v>1.35</v>
      </c>
      <c r="C495" s="450">
        <v>1</v>
      </c>
      <c r="D495" s="420"/>
      <c r="E495" s="371"/>
      <c r="F495" s="371"/>
      <c r="G495" s="371"/>
      <c r="H495" s="419"/>
      <c r="I495" s="440"/>
      <c r="J495" s="25"/>
      <c r="K495" s="25"/>
      <c r="L495" s="25"/>
      <c r="M495" s="25"/>
      <c r="N495" s="25"/>
      <c r="O495" s="25"/>
      <c r="P495" s="25"/>
      <c r="Q495" s="25"/>
      <c r="R495" s="25"/>
      <c r="S495" s="25"/>
    </row>
    <row r="496" spans="1:19" ht="23.25" customHeight="1" x14ac:dyDescent="0.25">
      <c r="A496" s="309" t="s">
        <v>225</v>
      </c>
      <c r="B496" s="294"/>
      <c r="C496" s="294"/>
      <c r="D496" s="297">
        <v>180</v>
      </c>
      <c r="E496" s="200">
        <v>4.63</v>
      </c>
      <c r="F496" s="200">
        <v>3.76</v>
      </c>
      <c r="G496" s="200">
        <v>42.93</v>
      </c>
      <c r="H496" s="200">
        <v>194.69</v>
      </c>
      <c r="I496" s="295" t="s">
        <v>308</v>
      </c>
      <c r="J496" s="25"/>
      <c r="K496" s="25"/>
      <c r="L496" s="25"/>
      <c r="M496" s="25"/>
      <c r="N496" s="25"/>
      <c r="O496" s="25"/>
      <c r="P496" s="25"/>
      <c r="Q496" s="25"/>
      <c r="R496" s="25"/>
      <c r="S496" s="25"/>
    </row>
    <row r="497" spans="1:19" ht="23.25" customHeight="1" x14ac:dyDescent="0.25">
      <c r="A497" s="15" t="s">
        <v>182</v>
      </c>
      <c r="B497" s="44">
        <f>C497*1.33</f>
        <v>219.45000000000002</v>
      </c>
      <c r="C497" s="558">
        <v>165</v>
      </c>
      <c r="D497" s="281"/>
      <c r="E497" s="317"/>
      <c r="F497" s="317"/>
      <c r="G497" s="317"/>
      <c r="H497" s="317"/>
      <c r="I497" s="281"/>
      <c r="J497" s="25"/>
      <c r="K497" s="25"/>
      <c r="L497" s="25"/>
      <c r="M497" s="25"/>
      <c r="N497" s="25"/>
      <c r="O497" s="25"/>
      <c r="P497" s="25"/>
      <c r="Q497" s="25"/>
      <c r="R497" s="25"/>
      <c r="S497" s="25"/>
    </row>
    <row r="498" spans="1:19" ht="23.25" customHeight="1" x14ac:dyDescent="0.25">
      <c r="A498" s="15" t="s">
        <v>183</v>
      </c>
      <c r="B498" s="44">
        <f>C497*1.43</f>
        <v>235.95</v>
      </c>
      <c r="C498" s="559"/>
      <c r="D498" s="281"/>
      <c r="E498" s="317"/>
      <c r="F498" s="317"/>
      <c r="G498" s="317"/>
      <c r="H498" s="317"/>
      <c r="I498" s="281"/>
      <c r="J498" s="25"/>
      <c r="K498" s="25"/>
      <c r="L498" s="25"/>
      <c r="M498" s="25"/>
      <c r="N498" s="25"/>
      <c r="O498" s="25"/>
      <c r="P498" s="25"/>
      <c r="Q498" s="25"/>
      <c r="R498" s="25"/>
      <c r="S498" s="25"/>
    </row>
    <row r="499" spans="1:19" ht="23.25" customHeight="1" x14ac:dyDescent="0.25">
      <c r="A499" s="15" t="s">
        <v>184</v>
      </c>
      <c r="B499" s="44">
        <f>C497*1.54</f>
        <v>254.1</v>
      </c>
      <c r="C499" s="559"/>
      <c r="D499" s="281"/>
      <c r="E499" s="317"/>
      <c r="F499" s="317"/>
      <c r="G499" s="317"/>
      <c r="H499" s="317"/>
      <c r="I499" s="281"/>
      <c r="J499" s="25"/>
      <c r="K499" s="25"/>
      <c r="L499" s="25"/>
      <c r="M499" s="25"/>
      <c r="N499" s="25"/>
      <c r="O499" s="25"/>
      <c r="P499" s="25"/>
      <c r="Q499" s="25"/>
      <c r="R499" s="25"/>
      <c r="S499" s="25"/>
    </row>
    <row r="500" spans="1:19" ht="23.25" customHeight="1" x14ac:dyDescent="0.25">
      <c r="A500" s="15" t="s">
        <v>185</v>
      </c>
      <c r="B500" s="44">
        <f>C497*1.67</f>
        <v>275.55</v>
      </c>
      <c r="C500" s="560"/>
      <c r="D500" s="281"/>
      <c r="E500" s="317"/>
      <c r="F500" s="317"/>
      <c r="G500" s="317"/>
      <c r="H500" s="317"/>
      <c r="I500" s="281"/>
      <c r="J500" s="25"/>
      <c r="K500" s="25"/>
      <c r="L500" s="25"/>
      <c r="M500" s="25"/>
      <c r="N500" s="25"/>
      <c r="O500" s="25"/>
      <c r="P500" s="25"/>
      <c r="Q500" s="25"/>
      <c r="R500" s="25"/>
      <c r="S500" s="25"/>
    </row>
    <row r="501" spans="1:19" ht="23.25" customHeight="1" x14ac:dyDescent="0.25">
      <c r="A501" s="21" t="s">
        <v>205</v>
      </c>
      <c r="B501" s="10">
        <f>C501</f>
        <v>0.5</v>
      </c>
      <c r="C501" s="527">
        <v>0.5</v>
      </c>
      <c r="D501" s="281"/>
      <c r="E501" s="317"/>
      <c r="F501" s="317"/>
      <c r="G501" s="317"/>
      <c r="H501" s="317"/>
      <c r="I501" s="281"/>
      <c r="J501" s="25"/>
      <c r="K501" s="25"/>
      <c r="L501" s="25"/>
      <c r="M501" s="25"/>
      <c r="N501" s="25"/>
      <c r="O501" s="25"/>
      <c r="P501" s="25"/>
      <c r="Q501" s="25"/>
      <c r="R501" s="25"/>
      <c r="S501" s="25"/>
    </row>
    <row r="502" spans="1:19" ht="23.25" customHeight="1" x14ac:dyDescent="0.25">
      <c r="A502" s="306" t="s">
        <v>80</v>
      </c>
      <c r="B502" s="63">
        <f>C502</f>
        <v>5</v>
      </c>
      <c r="C502" s="63">
        <v>5</v>
      </c>
      <c r="D502" s="281"/>
      <c r="E502" s="317"/>
      <c r="F502" s="317"/>
      <c r="G502" s="317"/>
      <c r="H502" s="317"/>
      <c r="I502" s="281"/>
      <c r="J502" s="25"/>
      <c r="K502" s="25"/>
      <c r="L502" s="25"/>
      <c r="M502" s="25"/>
      <c r="N502" s="25"/>
      <c r="O502" s="25"/>
      <c r="P502" s="25"/>
      <c r="Q502" s="25"/>
      <c r="R502" s="25"/>
      <c r="S502" s="25"/>
    </row>
    <row r="503" spans="1:19" ht="23.25" customHeight="1" x14ac:dyDescent="0.25">
      <c r="A503" s="306" t="s">
        <v>102</v>
      </c>
      <c r="B503" s="63">
        <f>C503</f>
        <v>27</v>
      </c>
      <c r="C503" s="63">
        <v>27</v>
      </c>
      <c r="D503" s="281"/>
      <c r="E503" s="317"/>
      <c r="F503" s="317"/>
      <c r="G503" s="317"/>
      <c r="H503" s="317"/>
      <c r="I503" s="281"/>
      <c r="J503" s="25"/>
      <c r="K503" s="25"/>
      <c r="L503" s="25"/>
      <c r="M503" s="25"/>
      <c r="N503" s="25"/>
      <c r="O503" s="25"/>
      <c r="P503" s="25"/>
      <c r="Q503" s="25"/>
      <c r="R503" s="25"/>
      <c r="S503" s="25"/>
    </row>
    <row r="504" spans="1:19" ht="23.25" customHeight="1" x14ac:dyDescent="0.25">
      <c r="A504" s="366" t="s">
        <v>287</v>
      </c>
      <c r="B504" s="367"/>
      <c r="C504" s="368"/>
      <c r="D504" s="199" t="s">
        <v>406</v>
      </c>
      <c r="E504" s="200">
        <v>13.17</v>
      </c>
      <c r="F504" s="200">
        <v>10.57</v>
      </c>
      <c r="G504" s="200">
        <v>12.41</v>
      </c>
      <c r="H504" s="200">
        <v>200.36</v>
      </c>
      <c r="I504" s="358"/>
      <c r="J504" s="25"/>
      <c r="K504" s="25"/>
      <c r="L504" s="25"/>
      <c r="M504" s="25"/>
      <c r="N504" s="25"/>
      <c r="O504" s="25"/>
      <c r="P504" s="25"/>
      <c r="Q504" s="25"/>
      <c r="R504" s="25"/>
      <c r="S504" s="25"/>
    </row>
    <row r="505" spans="1:19" ht="23.25" customHeight="1" x14ac:dyDescent="0.25">
      <c r="A505" s="12" t="s">
        <v>131</v>
      </c>
      <c r="B505" s="52">
        <f>C505*1.1</f>
        <v>69.3</v>
      </c>
      <c r="C505" s="52">
        <f>C507*1.4</f>
        <v>62.999999999999993</v>
      </c>
      <c r="D505" s="363"/>
      <c r="E505" s="52"/>
      <c r="F505" s="52"/>
      <c r="G505" s="52"/>
      <c r="H505" s="52"/>
      <c r="I505" s="69"/>
      <c r="J505" s="25"/>
      <c r="K505" s="25"/>
      <c r="L505" s="25"/>
      <c r="M505" s="25"/>
      <c r="N505" s="25"/>
      <c r="O505" s="25"/>
      <c r="P505" s="25"/>
      <c r="Q505" s="25"/>
      <c r="R505" s="25"/>
      <c r="S505" s="25"/>
    </row>
    <row r="506" spans="1:19" ht="23.25" customHeight="1" x14ac:dyDescent="0.25">
      <c r="A506" s="12" t="s">
        <v>304</v>
      </c>
      <c r="B506" s="52">
        <f>C506*1.05</f>
        <v>75.600000000000009</v>
      </c>
      <c r="C506" s="52">
        <f>C507*1.6</f>
        <v>72</v>
      </c>
      <c r="D506" s="363"/>
      <c r="E506" s="52"/>
      <c r="F506" s="52"/>
      <c r="G506" s="52"/>
      <c r="H506" s="52"/>
      <c r="I506" s="69"/>
      <c r="J506" s="25"/>
      <c r="K506" s="25"/>
      <c r="L506" s="25"/>
      <c r="M506" s="25"/>
      <c r="N506" s="25"/>
      <c r="O506" s="25"/>
      <c r="P506" s="25"/>
      <c r="Q506" s="25"/>
      <c r="R506" s="25"/>
      <c r="S506" s="25"/>
    </row>
    <row r="507" spans="1:19" ht="23.25" customHeight="1" x14ac:dyDescent="0.25">
      <c r="A507" s="321" t="s">
        <v>297</v>
      </c>
      <c r="B507" s="52"/>
      <c r="C507" s="50">
        <v>45</v>
      </c>
      <c r="D507" s="363"/>
      <c r="E507" s="52"/>
      <c r="F507" s="52"/>
      <c r="G507" s="52"/>
      <c r="H507" s="52"/>
      <c r="I507" s="69"/>
      <c r="J507" s="25"/>
      <c r="K507" s="25"/>
      <c r="L507" s="25"/>
      <c r="M507" s="25"/>
      <c r="N507" s="25"/>
      <c r="O507" s="25"/>
      <c r="P507" s="25"/>
      <c r="Q507" s="25"/>
      <c r="R507" s="25"/>
      <c r="S507" s="25"/>
    </row>
    <row r="508" spans="1:19" ht="23.25" customHeight="1" x14ac:dyDescent="0.25">
      <c r="A508" s="12" t="s">
        <v>71</v>
      </c>
      <c r="B508" s="52">
        <f>C508</f>
        <v>5</v>
      </c>
      <c r="C508" s="52">
        <v>5</v>
      </c>
      <c r="D508" s="363"/>
      <c r="E508" s="52"/>
      <c r="F508" s="317"/>
      <c r="G508" s="317"/>
      <c r="H508" s="317"/>
      <c r="I508" s="69"/>
      <c r="J508" s="25"/>
      <c r="K508" s="25"/>
      <c r="L508" s="25"/>
      <c r="M508" s="25"/>
      <c r="N508" s="25"/>
      <c r="O508" s="25"/>
      <c r="P508" s="25"/>
      <c r="Q508" s="25"/>
      <c r="R508" s="25"/>
      <c r="S508" s="25"/>
    </row>
    <row r="509" spans="1:19" ht="23.25" customHeight="1" x14ac:dyDescent="0.25">
      <c r="A509" s="12" t="s">
        <v>70</v>
      </c>
      <c r="B509" s="52">
        <f>C509*1.19</f>
        <v>23.799999999999997</v>
      </c>
      <c r="C509" s="52">
        <v>20</v>
      </c>
      <c r="D509" s="363"/>
      <c r="E509" s="52"/>
      <c r="F509" s="317"/>
      <c r="G509" s="317"/>
      <c r="H509" s="317"/>
      <c r="I509" s="69"/>
      <c r="J509" s="25"/>
      <c r="K509" s="25"/>
      <c r="L509" s="25"/>
      <c r="M509" s="25"/>
      <c r="N509" s="25"/>
      <c r="O509" s="25"/>
      <c r="P509" s="25"/>
      <c r="Q509" s="25"/>
      <c r="R509" s="25"/>
      <c r="S509" s="25"/>
    </row>
    <row r="510" spans="1:19" ht="23.25" customHeight="1" x14ac:dyDescent="0.25">
      <c r="A510" s="12" t="s">
        <v>89</v>
      </c>
      <c r="B510" s="10">
        <f>C510*1.25</f>
        <v>37.5</v>
      </c>
      <c r="C510" s="527">
        <v>30</v>
      </c>
      <c r="D510" s="363"/>
      <c r="E510" s="52"/>
      <c r="F510" s="52"/>
      <c r="G510" s="52"/>
      <c r="H510" s="52"/>
      <c r="I510" s="69"/>
      <c r="J510" s="25"/>
      <c r="K510" s="25"/>
      <c r="L510" s="25"/>
      <c r="M510" s="25"/>
      <c r="N510" s="25"/>
      <c r="O510" s="25"/>
      <c r="P510" s="25"/>
      <c r="Q510" s="25"/>
      <c r="R510" s="25"/>
      <c r="S510" s="25"/>
    </row>
    <row r="511" spans="1:19" ht="23.25" customHeight="1" x14ac:dyDescent="0.25">
      <c r="A511" s="12" t="s">
        <v>90</v>
      </c>
      <c r="B511" s="10">
        <f>C510*1.33</f>
        <v>39.900000000000006</v>
      </c>
      <c r="C511" s="319"/>
      <c r="D511" s="17"/>
      <c r="E511" s="317"/>
      <c r="F511" s="317"/>
      <c r="G511" s="317"/>
      <c r="H511" s="317"/>
      <c r="I511" s="69"/>
      <c r="J511" s="25"/>
      <c r="K511" s="25"/>
      <c r="L511" s="25"/>
      <c r="M511" s="25"/>
      <c r="N511" s="25"/>
      <c r="O511" s="25"/>
      <c r="P511" s="25"/>
      <c r="Q511" s="25"/>
      <c r="R511" s="25"/>
      <c r="S511" s="25"/>
    </row>
    <row r="512" spans="1:19" ht="23.25" customHeight="1" x14ac:dyDescent="0.25">
      <c r="A512" s="369" t="s">
        <v>285</v>
      </c>
      <c r="B512" s="364">
        <f>C512</f>
        <v>15</v>
      </c>
      <c r="C512" s="71">
        <v>15</v>
      </c>
      <c r="D512" s="125"/>
      <c r="E512" s="317"/>
      <c r="F512" s="317"/>
      <c r="G512" s="317"/>
      <c r="H512" s="317"/>
      <c r="I512" s="69"/>
      <c r="J512" s="25"/>
      <c r="K512" s="25"/>
      <c r="L512" s="25"/>
      <c r="M512" s="25"/>
      <c r="N512" s="25"/>
      <c r="O512" s="25"/>
      <c r="P512" s="25"/>
      <c r="Q512" s="25"/>
      <c r="R512" s="25"/>
      <c r="S512" s="25"/>
    </row>
    <row r="513" spans="1:19" ht="23.25" customHeight="1" x14ac:dyDescent="0.25">
      <c r="A513" s="12" t="s">
        <v>169</v>
      </c>
      <c r="B513" s="52">
        <f>C513</f>
        <v>25</v>
      </c>
      <c r="C513" s="52">
        <v>25</v>
      </c>
      <c r="D513" s="125"/>
      <c r="E513" s="317"/>
      <c r="F513" s="317"/>
      <c r="G513" s="317"/>
      <c r="H513" s="317"/>
      <c r="I513" s="69"/>
      <c r="J513" s="25"/>
      <c r="K513" s="25"/>
      <c r="L513" s="25"/>
      <c r="M513" s="25"/>
      <c r="N513" s="25"/>
      <c r="O513" s="25"/>
      <c r="P513" s="25"/>
      <c r="Q513" s="25"/>
      <c r="R513" s="25"/>
      <c r="S513" s="25"/>
    </row>
    <row r="514" spans="1:19" ht="23.25" customHeight="1" x14ac:dyDescent="0.25">
      <c r="A514" s="12" t="s">
        <v>88</v>
      </c>
      <c r="B514" s="52">
        <f>C514*1.28</f>
        <v>1.28</v>
      </c>
      <c r="C514" s="52">
        <v>1</v>
      </c>
      <c r="D514" s="125"/>
      <c r="E514" s="317"/>
      <c r="F514" s="317"/>
      <c r="G514" s="317"/>
      <c r="H514" s="317"/>
      <c r="I514" s="69"/>
      <c r="J514" s="25"/>
      <c r="K514" s="25"/>
      <c r="L514" s="25"/>
      <c r="M514" s="25"/>
      <c r="N514" s="25"/>
      <c r="O514" s="25"/>
      <c r="P514" s="25"/>
      <c r="Q514" s="25"/>
      <c r="R514" s="25"/>
      <c r="S514" s="25"/>
    </row>
    <row r="515" spans="1:19" ht="23.25" customHeight="1" x14ac:dyDescent="0.25">
      <c r="A515" s="12" t="s">
        <v>140</v>
      </c>
      <c r="B515" s="52">
        <f t="shared" ref="B515:B520" si="10">C515</f>
        <v>5</v>
      </c>
      <c r="C515" s="52">
        <v>5</v>
      </c>
      <c r="D515" s="125"/>
      <c r="E515" s="317"/>
      <c r="F515" s="317"/>
      <c r="G515" s="317"/>
      <c r="H515" s="317"/>
      <c r="I515" s="69"/>
      <c r="J515" s="25"/>
      <c r="K515" s="25"/>
      <c r="L515" s="25"/>
      <c r="M515" s="25"/>
      <c r="N515" s="25"/>
      <c r="O515" s="25"/>
      <c r="P515" s="25"/>
      <c r="Q515" s="25"/>
      <c r="R515" s="25"/>
      <c r="S515" s="25"/>
    </row>
    <row r="516" spans="1:19" ht="23.25" customHeight="1" x14ac:dyDescent="0.25">
      <c r="A516" s="12" t="s">
        <v>153</v>
      </c>
      <c r="B516" s="52">
        <f t="shared" si="10"/>
        <v>10</v>
      </c>
      <c r="C516" s="52">
        <v>10</v>
      </c>
      <c r="D516" s="125"/>
      <c r="E516" s="317"/>
      <c r="F516" s="317"/>
      <c r="G516" s="317"/>
      <c r="H516" s="317"/>
      <c r="I516" s="69"/>
      <c r="J516" s="25"/>
      <c r="K516" s="25"/>
      <c r="L516" s="25"/>
      <c r="M516" s="25"/>
      <c r="N516" s="25"/>
      <c r="O516" s="25"/>
      <c r="P516" s="25"/>
      <c r="Q516" s="25"/>
      <c r="R516" s="25"/>
      <c r="S516" s="25"/>
    </row>
    <row r="517" spans="1:19" ht="23.25" customHeight="1" x14ac:dyDescent="0.25">
      <c r="A517" s="12" t="s">
        <v>85</v>
      </c>
      <c r="B517" s="52">
        <f t="shared" si="10"/>
        <v>350</v>
      </c>
      <c r="C517" s="52">
        <v>350</v>
      </c>
      <c r="D517" s="125"/>
      <c r="E517" s="317"/>
      <c r="F517" s="317"/>
      <c r="G517" s="317"/>
      <c r="H517" s="317"/>
      <c r="I517" s="69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  <row r="518" spans="1:19" ht="23.25" customHeight="1" x14ac:dyDescent="0.25">
      <c r="A518" s="12" t="s">
        <v>286</v>
      </c>
      <c r="B518" s="52">
        <f t="shared" si="10"/>
        <v>1</v>
      </c>
      <c r="C518" s="52">
        <v>1</v>
      </c>
      <c r="D518" s="125"/>
      <c r="E518" s="317"/>
      <c r="F518" s="317"/>
      <c r="G518" s="317"/>
      <c r="H518" s="317"/>
      <c r="I518" s="69"/>
      <c r="J518" s="25"/>
      <c r="K518" s="25"/>
      <c r="L518" s="25"/>
      <c r="M518" s="25"/>
      <c r="N518" s="25"/>
      <c r="O518" s="25"/>
      <c r="P518" s="25"/>
      <c r="Q518" s="25"/>
      <c r="R518" s="25"/>
      <c r="S518" s="25"/>
    </row>
    <row r="519" spans="1:19" ht="23.25" customHeight="1" x14ac:dyDescent="0.25">
      <c r="A519" s="12" t="s">
        <v>79</v>
      </c>
      <c r="B519" s="52">
        <f t="shared" si="10"/>
        <v>0.5</v>
      </c>
      <c r="C519" s="52">
        <v>0.5</v>
      </c>
      <c r="D519" s="125"/>
      <c r="E519" s="317"/>
      <c r="F519" s="317"/>
      <c r="G519" s="317"/>
      <c r="H519" s="317"/>
      <c r="I519" s="69"/>
      <c r="J519" s="25"/>
      <c r="K519" s="25"/>
      <c r="L519" s="25"/>
      <c r="M519" s="25"/>
      <c r="N519" s="25"/>
      <c r="O519" s="25"/>
      <c r="P519" s="25"/>
      <c r="Q519" s="25"/>
      <c r="R519" s="25"/>
      <c r="S519" s="25"/>
    </row>
    <row r="520" spans="1:19" ht="23.25" customHeight="1" x14ac:dyDescent="0.25">
      <c r="A520" s="12" t="s">
        <v>161</v>
      </c>
      <c r="B520" s="52">
        <f t="shared" si="10"/>
        <v>3</v>
      </c>
      <c r="C520" s="52">
        <v>3</v>
      </c>
      <c r="D520" s="125"/>
      <c r="E520" s="317"/>
      <c r="F520" s="317"/>
      <c r="G520" s="317"/>
      <c r="H520" s="317"/>
      <c r="I520" s="69"/>
      <c r="J520" s="25"/>
      <c r="K520" s="25"/>
      <c r="L520" s="25"/>
      <c r="M520" s="25"/>
      <c r="N520" s="25"/>
      <c r="O520" s="25"/>
      <c r="P520" s="25"/>
      <c r="Q520" s="25"/>
      <c r="R520" s="25"/>
      <c r="S520" s="25"/>
    </row>
    <row r="521" spans="1:19" ht="23.25" customHeight="1" x14ac:dyDescent="0.25">
      <c r="A521" s="204" t="s">
        <v>358</v>
      </c>
      <c r="B521" s="425"/>
      <c r="C521" s="425"/>
      <c r="D521" s="199" t="s">
        <v>14</v>
      </c>
      <c r="E521" s="200">
        <v>0.16</v>
      </c>
      <c r="F521" s="200">
        <v>0.08</v>
      </c>
      <c r="G521" s="200">
        <v>8.5</v>
      </c>
      <c r="H521" s="200">
        <v>37.18</v>
      </c>
      <c r="I521" s="200" t="s">
        <v>305</v>
      </c>
      <c r="J521" s="25"/>
      <c r="K521" s="25"/>
      <c r="L521" s="25"/>
      <c r="M521" s="25"/>
      <c r="N521" s="25"/>
      <c r="O521" s="25"/>
      <c r="P521" s="25"/>
      <c r="Q521" s="25"/>
      <c r="R521" s="25"/>
      <c r="S521" s="25"/>
    </row>
    <row r="522" spans="1:19" ht="23.25" customHeight="1" x14ac:dyDescent="0.25">
      <c r="A522" s="9" t="s">
        <v>144</v>
      </c>
      <c r="B522" s="133">
        <f>C522</f>
        <v>25</v>
      </c>
      <c r="C522" s="133">
        <v>25</v>
      </c>
      <c r="D522" s="27"/>
      <c r="E522" s="8"/>
      <c r="F522" s="8"/>
      <c r="G522" s="8"/>
      <c r="H522" s="317"/>
      <c r="I522" s="8"/>
      <c r="J522" s="25"/>
      <c r="K522" s="25"/>
      <c r="L522" s="25"/>
      <c r="M522" s="25"/>
      <c r="N522" s="25"/>
      <c r="O522" s="25"/>
      <c r="P522" s="25"/>
      <c r="Q522" s="25"/>
      <c r="R522" s="25"/>
      <c r="S522" s="25"/>
    </row>
    <row r="523" spans="1:19" ht="23.25" customHeight="1" x14ac:dyDescent="0.25">
      <c r="A523" s="14" t="s">
        <v>16</v>
      </c>
      <c r="B523" s="134">
        <f>C523</f>
        <v>8</v>
      </c>
      <c r="C523" s="222">
        <v>8</v>
      </c>
      <c r="D523" s="181"/>
      <c r="E523" s="8"/>
      <c r="F523" s="8"/>
      <c r="G523" s="8"/>
      <c r="H523" s="317"/>
      <c r="I523" s="8"/>
      <c r="J523" s="25"/>
      <c r="K523" s="25"/>
      <c r="L523" s="25"/>
      <c r="M523" s="25"/>
      <c r="N523" s="25"/>
      <c r="O523" s="25"/>
      <c r="P523" s="25"/>
      <c r="Q523" s="25"/>
      <c r="R523" s="25"/>
      <c r="S523" s="25"/>
    </row>
    <row r="524" spans="1:19" ht="23.25" customHeight="1" x14ac:dyDescent="0.25">
      <c r="A524" s="40" t="s">
        <v>85</v>
      </c>
      <c r="B524" s="41">
        <f>C524</f>
        <v>200</v>
      </c>
      <c r="C524" s="41">
        <v>200</v>
      </c>
      <c r="D524" s="181"/>
      <c r="E524" s="8"/>
      <c r="F524" s="8"/>
      <c r="G524" s="8"/>
      <c r="H524" s="317"/>
      <c r="I524" s="8"/>
      <c r="J524" s="25"/>
      <c r="K524" s="25"/>
      <c r="L524" s="25"/>
      <c r="M524" s="25"/>
      <c r="N524" s="25"/>
      <c r="O524" s="25"/>
      <c r="P524" s="25"/>
      <c r="Q524" s="25"/>
      <c r="R524" s="25"/>
      <c r="S524" s="25"/>
    </row>
    <row r="525" spans="1:19" ht="23.25" customHeight="1" x14ac:dyDescent="0.25">
      <c r="A525" s="302" t="s">
        <v>110</v>
      </c>
      <c r="B525" s="294">
        <f>C525</f>
        <v>18</v>
      </c>
      <c r="C525" s="294">
        <v>18</v>
      </c>
      <c r="D525" s="234">
        <v>18</v>
      </c>
      <c r="E525" s="200">
        <v>1.44</v>
      </c>
      <c r="F525" s="200">
        <v>0.23</v>
      </c>
      <c r="G525" s="200">
        <v>9.5399999999999991</v>
      </c>
      <c r="H525" s="200">
        <v>45</v>
      </c>
      <c r="I525" s="251"/>
      <c r="J525" s="25"/>
      <c r="K525" s="25"/>
      <c r="L525" s="25"/>
      <c r="M525" s="25"/>
      <c r="N525" s="25"/>
      <c r="O525" s="25"/>
      <c r="P525" s="25"/>
      <c r="Q525" s="25"/>
      <c r="R525" s="25"/>
      <c r="S525" s="25"/>
    </row>
    <row r="526" spans="1:19" ht="23.25" customHeight="1" x14ac:dyDescent="0.25">
      <c r="A526" s="212" t="s">
        <v>78</v>
      </c>
      <c r="B526" s="213">
        <f>C526</f>
        <v>28</v>
      </c>
      <c r="C526" s="213">
        <v>28</v>
      </c>
      <c r="D526" s="214" t="s">
        <v>138</v>
      </c>
      <c r="E526" s="200">
        <v>2.2400000000000002</v>
      </c>
      <c r="F526" s="211">
        <v>0.33</v>
      </c>
      <c r="G526" s="211">
        <v>13.44</v>
      </c>
      <c r="H526" s="211">
        <v>64.400000000000006</v>
      </c>
      <c r="I526" s="200"/>
      <c r="J526" s="25"/>
      <c r="K526" s="25"/>
      <c r="L526" s="25"/>
      <c r="M526" s="25"/>
      <c r="N526" s="25"/>
      <c r="O526" s="25"/>
      <c r="P526" s="25"/>
      <c r="Q526" s="25"/>
      <c r="R526" s="25"/>
      <c r="S526" s="25"/>
    </row>
    <row r="527" spans="1:19" ht="28.5" customHeight="1" x14ac:dyDescent="0.25">
      <c r="A527" s="424" t="s">
        <v>318</v>
      </c>
      <c r="B527" s="385"/>
      <c r="C527" s="385"/>
      <c r="D527" s="394">
        <f>D467+D414</f>
        <v>1504</v>
      </c>
      <c r="E527" s="386">
        <f>E467+E414</f>
        <v>55.930000000000007</v>
      </c>
      <c r="F527" s="386">
        <f>F467+F414</f>
        <v>54.85</v>
      </c>
      <c r="G527" s="386">
        <f>G467+G414</f>
        <v>236.01999999999998</v>
      </c>
      <c r="H527" s="386">
        <f>H467+H414</f>
        <v>1658.15</v>
      </c>
      <c r="I527" s="387"/>
      <c r="J527" s="25"/>
      <c r="K527" s="25"/>
      <c r="L527" s="25"/>
      <c r="M527" s="25"/>
      <c r="N527" s="25"/>
      <c r="O527" s="25"/>
      <c r="P527" s="25"/>
      <c r="Q527" s="25"/>
      <c r="R527" s="25"/>
      <c r="S527" s="25"/>
    </row>
    <row r="528" spans="1:19" ht="24.75" customHeight="1" x14ac:dyDescent="0.25">
      <c r="A528" s="346" t="s">
        <v>264</v>
      </c>
      <c r="B528" s="346"/>
      <c r="C528" s="346"/>
      <c r="D528" s="347">
        <f>D527+D409+D311+D211+D119</f>
        <v>7319</v>
      </c>
      <c r="E528" s="347">
        <f>E527+E409+E311+E211+E119</f>
        <v>270.02000000000004</v>
      </c>
      <c r="F528" s="347">
        <f>F527+F409+F311+F211+F119</f>
        <v>275.976</v>
      </c>
      <c r="G528" s="347">
        <f>G527+G409+G311+G211+G119</f>
        <v>1148.99</v>
      </c>
      <c r="H528" s="347">
        <f>H527+H409+H311+H211+H119</f>
        <v>8160.01</v>
      </c>
      <c r="I528" s="348"/>
      <c r="J528" s="25"/>
      <c r="K528" s="25"/>
      <c r="L528" s="25"/>
      <c r="M528" s="25"/>
      <c r="N528" s="25"/>
      <c r="O528" s="25"/>
      <c r="P528" s="25"/>
      <c r="Q528" s="25"/>
      <c r="R528" s="25"/>
      <c r="S528" s="25"/>
    </row>
    <row r="529" spans="1:19" ht="24.75" customHeight="1" x14ac:dyDescent="0.25">
      <c r="A529" s="349" t="s">
        <v>263</v>
      </c>
      <c r="B529" s="349"/>
      <c r="C529" s="349"/>
      <c r="D529" s="512">
        <f>D528/5</f>
        <v>1463.8</v>
      </c>
      <c r="E529" s="350">
        <f>E528/5</f>
        <v>54.004000000000005</v>
      </c>
      <c r="F529" s="350">
        <f>F528/5</f>
        <v>55.1952</v>
      </c>
      <c r="G529" s="350">
        <f>G528/5</f>
        <v>229.798</v>
      </c>
      <c r="H529" s="350">
        <f>H528/5</f>
        <v>1632.002</v>
      </c>
      <c r="I529" s="351"/>
      <c r="J529" s="25"/>
      <c r="K529" s="25"/>
      <c r="L529" s="25"/>
      <c r="M529" s="25"/>
      <c r="N529" s="25"/>
      <c r="O529" s="25"/>
      <c r="P529" s="25"/>
      <c r="Q529" s="25"/>
      <c r="R529" s="25"/>
      <c r="S529" s="25"/>
    </row>
    <row r="530" spans="1:19" ht="32.25" customHeight="1" x14ac:dyDescent="0.25">
      <c r="A530" s="568" t="s">
        <v>22</v>
      </c>
      <c r="B530" s="569"/>
      <c r="C530" s="569"/>
      <c r="D530" s="569"/>
      <c r="E530" s="569"/>
      <c r="F530" s="569"/>
      <c r="G530" s="569"/>
      <c r="H530" s="569"/>
      <c r="I530" s="569"/>
      <c r="J530" s="25"/>
      <c r="K530" s="25"/>
      <c r="L530" s="25"/>
      <c r="M530" s="25"/>
      <c r="N530" s="25"/>
      <c r="O530" s="25"/>
      <c r="P530" s="25"/>
      <c r="Q530" s="25"/>
      <c r="R530" s="25"/>
      <c r="S530" s="25"/>
    </row>
    <row r="531" spans="1:19" ht="32.25" customHeight="1" x14ac:dyDescent="0.25">
      <c r="A531" s="573" t="s">
        <v>2</v>
      </c>
      <c r="B531" s="576" t="s">
        <v>3</v>
      </c>
      <c r="C531" s="576" t="s">
        <v>4</v>
      </c>
      <c r="D531" s="579" t="s">
        <v>5</v>
      </c>
      <c r="E531" s="580"/>
      <c r="F531" s="580"/>
      <c r="G531" s="580"/>
      <c r="H531" s="581"/>
      <c r="I531" s="45"/>
      <c r="J531" s="25"/>
      <c r="K531" s="25"/>
      <c r="L531" s="25"/>
      <c r="M531" s="25"/>
      <c r="N531" s="25"/>
      <c r="O531" s="25"/>
      <c r="P531" s="25"/>
      <c r="Q531" s="25"/>
      <c r="R531" s="25"/>
      <c r="S531" s="25"/>
    </row>
    <row r="532" spans="1:19" ht="18.75" customHeight="1" x14ac:dyDescent="0.25">
      <c r="A532" s="574"/>
      <c r="B532" s="577"/>
      <c r="C532" s="577"/>
      <c r="D532" s="591" t="s">
        <v>6</v>
      </c>
      <c r="E532" s="573" t="s">
        <v>7</v>
      </c>
      <c r="F532" s="573" t="s">
        <v>8</v>
      </c>
      <c r="G532" s="573" t="s">
        <v>9</v>
      </c>
      <c r="H532" s="582" t="s">
        <v>10</v>
      </c>
      <c r="I532" s="45"/>
      <c r="J532" s="25"/>
      <c r="K532" s="25"/>
      <c r="L532" s="25"/>
      <c r="M532" s="25"/>
      <c r="N532" s="25"/>
      <c r="O532" s="25"/>
      <c r="P532" s="25"/>
      <c r="Q532" s="25"/>
      <c r="R532" s="25"/>
      <c r="S532" s="25"/>
    </row>
    <row r="533" spans="1:19" ht="12.75" hidden="1" customHeight="1" x14ac:dyDescent="0.25">
      <c r="A533" s="575"/>
      <c r="B533" s="578"/>
      <c r="C533" s="578"/>
      <c r="D533" s="592"/>
      <c r="E533" s="575"/>
      <c r="F533" s="575"/>
      <c r="G533" s="575"/>
      <c r="H533" s="583"/>
      <c r="I533" s="45"/>
      <c r="J533" s="25"/>
      <c r="K533" s="25"/>
      <c r="L533" s="25"/>
      <c r="M533" s="25"/>
      <c r="N533" s="25"/>
      <c r="O533" s="25"/>
      <c r="P533" s="25"/>
      <c r="Q533" s="25"/>
      <c r="R533" s="25"/>
      <c r="S533" s="25"/>
    </row>
    <row r="534" spans="1:19" ht="26.25" customHeight="1" x14ac:dyDescent="0.25">
      <c r="A534" s="567" t="s">
        <v>42</v>
      </c>
      <c r="B534" s="567"/>
      <c r="C534" s="567"/>
      <c r="D534" s="232">
        <f>D535+D545+D562+D566</f>
        <v>596</v>
      </c>
      <c r="E534" s="203">
        <f>E535+E545+E562+E566</f>
        <v>21.39</v>
      </c>
      <c r="F534" s="203">
        <f>F535+F545+F562+F566</f>
        <v>21.86</v>
      </c>
      <c r="G534" s="203">
        <f>G535+G545+G562+G566</f>
        <v>92.690000000000012</v>
      </c>
      <c r="H534" s="203">
        <f>H535+H545+H562+H566</f>
        <v>666.43999999999994</v>
      </c>
      <c r="I534" s="203"/>
      <c r="J534" s="25"/>
      <c r="K534" s="25"/>
      <c r="L534" s="25"/>
      <c r="M534" s="25"/>
      <c r="N534" s="25"/>
      <c r="O534" s="25"/>
      <c r="P534" s="25"/>
      <c r="Q534" s="25"/>
      <c r="R534" s="25"/>
      <c r="S534" s="25"/>
    </row>
    <row r="535" spans="1:19" s="26" customFormat="1" ht="21.75" customHeight="1" x14ac:dyDescent="0.25">
      <c r="A535" s="225" t="s">
        <v>164</v>
      </c>
      <c r="B535" s="226"/>
      <c r="C535" s="194"/>
      <c r="D535" s="198">
        <v>220</v>
      </c>
      <c r="E535" s="211">
        <v>2.13</v>
      </c>
      <c r="F535" s="200">
        <v>7.39</v>
      </c>
      <c r="G535" s="200">
        <v>40.520000000000003</v>
      </c>
      <c r="H535" s="200">
        <v>256.47000000000003</v>
      </c>
      <c r="I535" s="209" t="s">
        <v>83</v>
      </c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</row>
    <row r="536" spans="1:19" ht="21.75" customHeight="1" x14ac:dyDescent="0.25">
      <c r="A536" s="120" t="s">
        <v>165</v>
      </c>
      <c r="B536" s="6">
        <f>C536</f>
        <v>38.5</v>
      </c>
      <c r="C536" s="6">
        <v>38.5</v>
      </c>
      <c r="D536" s="119"/>
      <c r="E536" s="7"/>
      <c r="F536" s="8"/>
      <c r="G536" s="8"/>
      <c r="H536" s="317"/>
      <c r="I536" s="522"/>
    </row>
    <row r="537" spans="1:19" ht="21.75" customHeight="1" x14ac:dyDescent="0.25">
      <c r="A537" s="120" t="s">
        <v>80</v>
      </c>
      <c r="B537" s="6">
        <f t="shared" ref="B537:B544" si="11">C537</f>
        <v>2.2000000000000002</v>
      </c>
      <c r="C537" s="6">
        <v>2.2000000000000002</v>
      </c>
      <c r="D537" s="119"/>
      <c r="E537" s="317"/>
      <c r="F537" s="317"/>
      <c r="G537" s="317"/>
      <c r="H537" s="317"/>
      <c r="I537" s="522"/>
    </row>
    <row r="538" spans="1:19" ht="21.75" customHeight="1" x14ac:dyDescent="0.25">
      <c r="A538" s="120" t="s">
        <v>106</v>
      </c>
      <c r="B538" s="6">
        <f t="shared" si="11"/>
        <v>8.8000000000000007</v>
      </c>
      <c r="C538" s="6">
        <v>8.8000000000000007</v>
      </c>
      <c r="D538" s="119"/>
      <c r="E538" s="317"/>
      <c r="F538" s="317"/>
      <c r="G538" s="317"/>
      <c r="H538" s="317"/>
      <c r="I538" s="522"/>
    </row>
    <row r="539" spans="1:19" ht="21.75" customHeight="1" x14ac:dyDescent="0.25">
      <c r="A539" s="120" t="s">
        <v>77</v>
      </c>
      <c r="B539" s="6">
        <f>C539</f>
        <v>5.5</v>
      </c>
      <c r="C539" s="6">
        <v>5.5</v>
      </c>
      <c r="D539" s="119"/>
      <c r="E539" s="317"/>
      <c r="F539" s="317"/>
      <c r="G539" s="317"/>
      <c r="H539" s="317"/>
      <c r="I539" s="522"/>
    </row>
    <row r="540" spans="1:19" ht="21.75" customHeight="1" x14ac:dyDescent="0.25">
      <c r="A540" s="120" t="s">
        <v>104</v>
      </c>
      <c r="B540" s="6">
        <f>C540</f>
        <v>3</v>
      </c>
      <c r="C540" s="6">
        <v>3</v>
      </c>
      <c r="D540" s="119"/>
      <c r="E540" s="317"/>
      <c r="F540" s="317"/>
      <c r="G540" s="317"/>
      <c r="H540" s="317"/>
      <c r="I540" s="549"/>
    </row>
    <row r="541" spans="1:19" ht="21.75" customHeight="1" x14ac:dyDescent="0.25">
      <c r="A541" s="120" t="s">
        <v>102</v>
      </c>
      <c r="B541" s="6">
        <f>C541*1.05</f>
        <v>138.6</v>
      </c>
      <c r="C541" s="6">
        <v>132</v>
      </c>
      <c r="D541" s="119"/>
      <c r="E541" s="317"/>
      <c r="F541" s="317"/>
      <c r="G541" s="317"/>
      <c r="H541" s="317"/>
      <c r="I541" s="522"/>
    </row>
    <row r="542" spans="1:19" ht="21.75" customHeight="1" x14ac:dyDescent="0.25">
      <c r="A542" s="120" t="s">
        <v>103</v>
      </c>
      <c r="B542" s="6">
        <f t="shared" si="11"/>
        <v>55</v>
      </c>
      <c r="C542" s="228">
        <v>55</v>
      </c>
      <c r="D542" s="119"/>
      <c r="E542" s="317"/>
      <c r="F542" s="317"/>
      <c r="G542" s="317"/>
      <c r="H542" s="317"/>
      <c r="I542" s="522"/>
    </row>
    <row r="543" spans="1:19" ht="21.75" customHeight="1" x14ac:dyDescent="0.25">
      <c r="A543" s="120" t="s">
        <v>107</v>
      </c>
      <c r="B543" s="6">
        <f t="shared" si="11"/>
        <v>0.5</v>
      </c>
      <c r="C543" s="228">
        <v>0.5</v>
      </c>
      <c r="D543" s="119"/>
      <c r="E543" s="317"/>
      <c r="F543" s="317"/>
      <c r="G543" s="317"/>
      <c r="H543" s="317"/>
      <c r="I543" s="549"/>
    </row>
    <row r="544" spans="1:19" ht="21.75" customHeight="1" x14ac:dyDescent="0.25">
      <c r="A544" s="120" t="s">
        <v>79</v>
      </c>
      <c r="B544" s="6">
        <f t="shared" si="11"/>
        <v>2</v>
      </c>
      <c r="C544" s="6">
        <v>2</v>
      </c>
      <c r="D544" s="119"/>
      <c r="E544" s="317"/>
      <c r="F544" s="317"/>
      <c r="G544" s="317"/>
      <c r="H544" s="317"/>
      <c r="I544" s="522"/>
    </row>
    <row r="545" spans="1:19" ht="21.75" customHeight="1" x14ac:dyDescent="0.25">
      <c r="A545" s="207" t="s">
        <v>143</v>
      </c>
      <c r="B545" s="208"/>
      <c r="C545" s="208"/>
      <c r="D545" s="206">
        <v>150</v>
      </c>
      <c r="E545" s="200">
        <f>E546+E555</f>
        <v>16.98</v>
      </c>
      <c r="F545" s="200">
        <f>F546+F555</f>
        <v>13.45</v>
      </c>
      <c r="G545" s="200">
        <f>G546+G555</f>
        <v>31.4</v>
      </c>
      <c r="H545" s="200">
        <f>H546+H555</f>
        <v>316.08999999999997</v>
      </c>
      <c r="I545" s="209" t="s">
        <v>134</v>
      </c>
    </row>
    <row r="546" spans="1:19" ht="21.75" customHeight="1" x14ac:dyDescent="0.25">
      <c r="A546" s="98" t="s">
        <v>81</v>
      </c>
      <c r="B546" s="132">
        <f>C546*1.05</f>
        <v>80.850000000000009</v>
      </c>
      <c r="C546" s="158">
        <v>77</v>
      </c>
      <c r="D546" s="99">
        <v>100</v>
      </c>
      <c r="E546" s="317">
        <v>16.64</v>
      </c>
      <c r="F546" s="317">
        <v>13.34</v>
      </c>
      <c r="G546" s="317">
        <v>26.74</v>
      </c>
      <c r="H546" s="317">
        <v>297.02999999999997</v>
      </c>
      <c r="I546" s="522"/>
    </row>
    <row r="547" spans="1:19" ht="21.75" customHeight="1" x14ac:dyDescent="0.25">
      <c r="A547" s="98" t="s">
        <v>139</v>
      </c>
      <c r="B547" s="62">
        <f>C547</f>
        <v>2</v>
      </c>
      <c r="C547" s="246">
        <v>2</v>
      </c>
      <c r="D547" s="125"/>
      <c r="E547" s="17"/>
      <c r="F547" s="17"/>
      <c r="G547" s="17"/>
      <c r="H547" s="17"/>
      <c r="I547" s="53"/>
    </row>
    <row r="548" spans="1:19" ht="21.75" customHeight="1" x14ac:dyDescent="0.25">
      <c r="A548" s="98" t="s">
        <v>79</v>
      </c>
      <c r="B548" s="62">
        <f>C548</f>
        <v>0.33</v>
      </c>
      <c r="C548" s="246">
        <v>0.33</v>
      </c>
      <c r="D548" s="125"/>
      <c r="E548" s="17"/>
      <c r="F548" s="17"/>
      <c r="G548" s="17"/>
      <c r="H548" s="17"/>
      <c r="I548" s="53"/>
    </row>
    <row r="549" spans="1:19" ht="21.75" customHeight="1" x14ac:dyDescent="0.25">
      <c r="A549" s="98" t="s">
        <v>140</v>
      </c>
      <c r="B549" s="62">
        <f>C549</f>
        <v>8</v>
      </c>
      <c r="C549" s="246">
        <v>8</v>
      </c>
      <c r="D549" s="125"/>
      <c r="E549" s="17"/>
      <c r="F549" s="17"/>
      <c r="G549" s="17"/>
      <c r="H549" s="17"/>
      <c r="I549" s="53"/>
    </row>
    <row r="550" spans="1:19" ht="21.75" customHeight="1" x14ac:dyDescent="0.25">
      <c r="A550" s="98" t="s">
        <v>141</v>
      </c>
      <c r="B550" s="62">
        <f>C550</f>
        <v>11</v>
      </c>
      <c r="C550" s="246">
        <v>11</v>
      </c>
      <c r="D550" s="125"/>
      <c r="E550" s="17"/>
      <c r="F550" s="17"/>
      <c r="G550" s="17"/>
      <c r="H550" s="17"/>
      <c r="I550" s="53"/>
    </row>
    <row r="551" spans="1:19" ht="21.75" customHeight="1" x14ac:dyDescent="0.25">
      <c r="A551" s="98" t="s">
        <v>142</v>
      </c>
      <c r="B551" s="62">
        <f>C551</f>
        <v>16</v>
      </c>
      <c r="C551" s="246">
        <v>16</v>
      </c>
      <c r="D551" s="125"/>
      <c r="E551" s="17"/>
      <c r="F551" s="17"/>
      <c r="G551" s="17"/>
      <c r="H551" s="17"/>
      <c r="I551" s="53"/>
    </row>
    <row r="552" spans="1:19" ht="21.75" customHeight="1" x14ac:dyDescent="0.25">
      <c r="A552" s="135" t="s">
        <v>84</v>
      </c>
      <c r="B552" s="123"/>
      <c r="C552" s="247">
        <f>SUM(C546:C551)</f>
        <v>114.33</v>
      </c>
      <c r="D552" s="11"/>
      <c r="E552" s="11"/>
      <c r="F552" s="11"/>
      <c r="G552" s="11"/>
      <c r="H552" s="11"/>
      <c r="I552" s="59"/>
    </row>
    <row r="553" spans="1:19" ht="21.75" customHeight="1" x14ac:dyDescent="0.25">
      <c r="A553" s="135" t="s">
        <v>82</v>
      </c>
      <c r="B553" s="123">
        <f>C553</f>
        <v>4</v>
      </c>
      <c r="C553" s="10">
        <v>4</v>
      </c>
      <c r="D553" s="11"/>
      <c r="E553" s="11"/>
      <c r="F553" s="11"/>
      <c r="G553" s="11"/>
      <c r="H553" s="11"/>
      <c r="I553" s="59"/>
      <c r="J553" s="25"/>
      <c r="K553" s="25"/>
      <c r="L553" s="25"/>
      <c r="M553" s="25"/>
      <c r="N553" s="25"/>
      <c r="O553" s="25"/>
      <c r="P553" s="25"/>
      <c r="Q553" s="25"/>
      <c r="R553" s="25"/>
      <c r="S553" s="25"/>
    </row>
    <row r="554" spans="1:19" ht="21.75" customHeight="1" x14ac:dyDescent="0.25">
      <c r="A554" s="135" t="s">
        <v>146</v>
      </c>
      <c r="B554" s="123">
        <f>C554</f>
        <v>5</v>
      </c>
      <c r="C554" s="10">
        <v>5</v>
      </c>
      <c r="D554" s="11"/>
      <c r="E554" s="11"/>
      <c r="F554" s="11"/>
      <c r="G554" s="11"/>
      <c r="H554" s="11"/>
      <c r="I554" s="59"/>
      <c r="J554" s="25"/>
      <c r="K554" s="25"/>
      <c r="L554" s="25"/>
      <c r="M554" s="25"/>
      <c r="N554" s="25"/>
      <c r="O554" s="25"/>
      <c r="P554" s="25"/>
      <c r="Q554" s="25"/>
      <c r="R554" s="25"/>
      <c r="S554" s="25"/>
    </row>
    <row r="555" spans="1:19" ht="21.75" customHeight="1" x14ac:dyDescent="0.25">
      <c r="A555" s="135" t="s">
        <v>145</v>
      </c>
      <c r="B555" s="10"/>
      <c r="C555" s="10"/>
      <c r="D555" s="70">
        <v>50</v>
      </c>
      <c r="E555" s="78">
        <v>0.34</v>
      </c>
      <c r="F555" s="78">
        <v>0.11</v>
      </c>
      <c r="G555" s="78">
        <v>4.66</v>
      </c>
      <c r="H555" s="78">
        <v>19.059999999999999</v>
      </c>
      <c r="I555" s="8"/>
      <c r="J555" s="25"/>
      <c r="K555" s="25"/>
      <c r="L555" s="25"/>
      <c r="M555" s="25"/>
      <c r="N555" s="25"/>
      <c r="O555" s="25"/>
      <c r="P555" s="25"/>
      <c r="Q555" s="25"/>
      <c r="R555" s="25"/>
      <c r="S555" s="25"/>
    </row>
    <row r="556" spans="1:19" ht="21.75" customHeight="1" x14ac:dyDescent="0.25">
      <c r="A556" s="9" t="s">
        <v>86</v>
      </c>
      <c r="B556" s="10">
        <f>C556</f>
        <v>18</v>
      </c>
      <c r="C556" s="10">
        <v>18</v>
      </c>
      <c r="D556" s="11"/>
      <c r="E556" s="11"/>
      <c r="F556" s="11"/>
      <c r="G556" s="11"/>
      <c r="H556" s="11"/>
      <c r="I556" s="59"/>
      <c r="J556" s="25"/>
      <c r="K556" s="25"/>
      <c r="L556" s="25"/>
      <c r="M556" s="25"/>
      <c r="N556" s="25"/>
      <c r="O556" s="25"/>
      <c r="P556" s="25"/>
      <c r="Q556" s="25"/>
      <c r="R556" s="25"/>
      <c r="S556" s="25"/>
    </row>
    <row r="557" spans="1:19" ht="21.75" customHeight="1" x14ac:dyDescent="0.25">
      <c r="A557" s="9" t="s">
        <v>85</v>
      </c>
      <c r="B557" s="10">
        <f>C557</f>
        <v>9</v>
      </c>
      <c r="C557" s="10">
        <v>9</v>
      </c>
      <c r="D557" s="11"/>
      <c r="E557" s="11"/>
      <c r="F557" s="11"/>
      <c r="G557" s="11"/>
      <c r="H557" s="11"/>
      <c r="I557" s="59"/>
      <c r="J557" s="25"/>
      <c r="K557" s="25"/>
      <c r="L557" s="25"/>
      <c r="M557" s="25"/>
      <c r="N557" s="25"/>
      <c r="O557" s="25"/>
      <c r="P557" s="25"/>
      <c r="Q557" s="25"/>
      <c r="R557" s="25"/>
      <c r="S557" s="25"/>
    </row>
    <row r="558" spans="1:19" ht="21.75" customHeight="1" x14ac:dyDescent="0.25">
      <c r="A558" s="9" t="s">
        <v>16</v>
      </c>
      <c r="B558" s="10">
        <f>C558</f>
        <v>1.5</v>
      </c>
      <c r="C558" s="10">
        <v>1.5</v>
      </c>
      <c r="D558" s="11"/>
      <c r="E558" s="11"/>
      <c r="F558" s="11"/>
      <c r="G558" s="11"/>
      <c r="H558" s="11"/>
      <c r="I558" s="59"/>
      <c r="J558" s="25"/>
      <c r="K558" s="25"/>
      <c r="L558" s="25"/>
      <c r="M558" s="25"/>
      <c r="N558" s="25"/>
      <c r="O558" s="25"/>
      <c r="P558" s="25"/>
      <c r="Q558" s="25"/>
      <c r="R558" s="25"/>
      <c r="S558" s="25"/>
    </row>
    <row r="559" spans="1:19" ht="21.75" customHeight="1" x14ac:dyDescent="0.25">
      <c r="A559" s="12" t="s">
        <v>107</v>
      </c>
      <c r="B559" s="10">
        <f>C559</f>
        <v>0.75</v>
      </c>
      <c r="C559" s="13">
        <v>0.75</v>
      </c>
      <c r="D559" s="11"/>
      <c r="E559" s="11"/>
      <c r="F559" s="11"/>
      <c r="G559" s="11"/>
      <c r="H559" s="11"/>
      <c r="I559" s="522"/>
      <c r="J559" s="25"/>
      <c r="K559" s="25"/>
      <c r="L559" s="25"/>
      <c r="M559" s="25"/>
      <c r="N559" s="25"/>
      <c r="O559" s="25"/>
      <c r="P559" s="25"/>
      <c r="Q559" s="25"/>
      <c r="R559" s="25"/>
      <c r="S559" s="25"/>
    </row>
    <row r="560" spans="1:19" ht="21.75" customHeight="1" x14ac:dyDescent="0.25">
      <c r="A560" s="604" t="s">
        <v>13</v>
      </c>
      <c r="B560" s="605"/>
      <c r="C560" s="605"/>
      <c r="D560" s="605"/>
      <c r="E560" s="605"/>
      <c r="F560" s="605"/>
      <c r="G560" s="605"/>
      <c r="H560" s="605"/>
      <c r="I560" s="606"/>
      <c r="J560" s="25"/>
      <c r="K560" s="25"/>
      <c r="L560" s="25"/>
      <c r="M560" s="25"/>
      <c r="N560" s="25"/>
      <c r="O560" s="25"/>
      <c r="P560" s="25"/>
      <c r="Q560" s="25"/>
      <c r="R560" s="25"/>
      <c r="S560" s="25"/>
    </row>
    <row r="561" spans="1:19" ht="21.75" customHeight="1" x14ac:dyDescent="0.25">
      <c r="A561" s="249" t="s">
        <v>148</v>
      </c>
      <c r="B561" s="196"/>
      <c r="C561" s="196"/>
      <c r="D561" s="195">
        <v>150</v>
      </c>
      <c r="E561" s="200">
        <f>E545</f>
        <v>16.98</v>
      </c>
      <c r="F561" s="200">
        <f>F545</f>
        <v>13.45</v>
      </c>
      <c r="G561" s="200">
        <f>G545</f>
        <v>31.4</v>
      </c>
      <c r="H561" s="200">
        <f>H545</f>
        <v>316.08999999999997</v>
      </c>
      <c r="I561" s="209"/>
      <c r="J561" s="25"/>
      <c r="K561" s="25"/>
      <c r="L561" s="25"/>
      <c r="M561" s="25"/>
      <c r="N561" s="25"/>
      <c r="O561" s="25"/>
      <c r="P561" s="25"/>
      <c r="Q561" s="25"/>
      <c r="R561" s="25"/>
      <c r="S561" s="25"/>
    </row>
    <row r="562" spans="1:19" ht="21.75" customHeight="1" x14ac:dyDescent="0.25">
      <c r="A562" s="204" t="s">
        <v>275</v>
      </c>
      <c r="B562" s="205"/>
      <c r="C562" s="205"/>
      <c r="D562" s="206">
        <v>200</v>
      </c>
      <c r="E562" s="200">
        <v>0.2</v>
      </c>
      <c r="F562" s="200">
        <v>0.06</v>
      </c>
      <c r="G562" s="200">
        <v>8.2899999999999991</v>
      </c>
      <c r="H562" s="200">
        <v>34.08</v>
      </c>
      <c r="I562" s="200" t="s">
        <v>305</v>
      </c>
      <c r="J562" s="25"/>
      <c r="K562" s="25"/>
      <c r="L562" s="25"/>
      <c r="M562" s="25"/>
      <c r="N562" s="25"/>
      <c r="O562" s="25"/>
      <c r="P562" s="25"/>
      <c r="Q562" s="25"/>
      <c r="R562" s="25"/>
      <c r="S562" s="25"/>
    </row>
    <row r="563" spans="1:19" ht="21.75" customHeight="1" x14ac:dyDescent="0.25">
      <c r="A563" s="9" t="s">
        <v>97</v>
      </c>
      <c r="B563" s="133">
        <f>C563</f>
        <v>30</v>
      </c>
      <c r="C563" s="133">
        <v>30</v>
      </c>
      <c r="D563" s="6"/>
      <c r="E563" s="22"/>
      <c r="F563" s="22"/>
      <c r="G563" s="22"/>
      <c r="H563" s="52"/>
      <c r="I563" s="22"/>
      <c r="J563" s="25"/>
      <c r="K563" s="25"/>
      <c r="L563" s="25"/>
      <c r="M563" s="25"/>
      <c r="N563" s="25"/>
      <c r="O563" s="25"/>
      <c r="P563" s="25"/>
      <c r="Q563" s="25"/>
      <c r="R563" s="25"/>
      <c r="S563" s="25"/>
    </row>
    <row r="564" spans="1:19" ht="21.75" customHeight="1" x14ac:dyDescent="0.25">
      <c r="A564" s="14" t="s">
        <v>16</v>
      </c>
      <c r="B564" s="134">
        <f>C564</f>
        <v>8</v>
      </c>
      <c r="C564" s="222">
        <v>8</v>
      </c>
      <c r="D564" s="6"/>
      <c r="E564" s="22"/>
      <c r="F564" s="8"/>
      <c r="G564" s="8"/>
      <c r="H564" s="317"/>
      <c r="I564" s="30"/>
      <c r="J564" s="25"/>
      <c r="K564" s="25"/>
      <c r="L564" s="25"/>
      <c r="M564" s="25"/>
      <c r="N564" s="25"/>
      <c r="O564" s="25"/>
      <c r="P564" s="25"/>
      <c r="Q564" s="25"/>
      <c r="R564" s="25"/>
      <c r="S564" s="25"/>
    </row>
    <row r="565" spans="1:19" ht="21.75" customHeight="1" x14ac:dyDescent="0.25">
      <c r="A565" s="40" t="s">
        <v>85</v>
      </c>
      <c r="B565" s="41">
        <f>C565</f>
        <v>200</v>
      </c>
      <c r="C565" s="41">
        <v>200</v>
      </c>
      <c r="D565" s="6"/>
      <c r="E565" s="22"/>
      <c r="F565" s="8"/>
      <c r="G565" s="8"/>
      <c r="H565" s="317"/>
      <c r="I565" s="30"/>
      <c r="J565" s="25"/>
      <c r="K565" s="25"/>
      <c r="L565" s="25"/>
      <c r="M565" s="25"/>
      <c r="N565" s="25"/>
      <c r="O565" s="25"/>
      <c r="P565" s="25"/>
      <c r="Q565" s="25"/>
      <c r="R565" s="25"/>
      <c r="S565" s="25"/>
    </row>
    <row r="566" spans="1:19" ht="21.75" customHeight="1" x14ac:dyDescent="0.25">
      <c r="A566" s="212" t="s">
        <v>78</v>
      </c>
      <c r="B566" s="213">
        <f>C566</f>
        <v>26</v>
      </c>
      <c r="C566" s="213">
        <v>26</v>
      </c>
      <c r="D566" s="214" t="s">
        <v>196</v>
      </c>
      <c r="E566" s="200">
        <v>2.08</v>
      </c>
      <c r="F566" s="211">
        <v>0.96</v>
      </c>
      <c r="G566" s="211">
        <v>12.48</v>
      </c>
      <c r="H566" s="211">
        <v>59.8</v>
      </c>
      <c r="I566" s="231"/>
      <c r="J566" s="25"/>
      <c r="K566" s="25"/>
      <c r="L566" s="25"/>
      <c r="M566" s="25"/>
      <c r="N566" s="25"/>
      <c r="O566" s="25"/>
      <c r="P566" s="25"/>
      <c r="Q566" s="25"/>
      <c r="R566" s="25"/>
      <c r="S566" s="25"/>
    </row>
    <row r="567" spans="1:19" ht="27" customHeight="1" x14ac:dyDescent="0.25">
      <c r="A567" s="567" t="s">
        <v>315</v>
      </c>
      <c r="B567" s="567"/>
      <c r="C567" s="567"/>
      <c r="D567" s="232">
        <f>D568+D580+D595+D618+D629+D634+D635</f>
        <v>876</v>
      </c>
      <c r="E567" s="203">
        <f>E568+E580+E595+E618+E629+E634+E635</f>
        <v>30.000000000000007</v>
      </c>
      <c r="F567" s="203">
        <f>F568+F580+F595+F618+F629+F634+F635</f>
        <v>33.399999999999991</v>
      </c>
      <c r="G567" s="203">
        <f>G568+G580+G595+G618+G629+G634+G635</f>
        <v>128.73999999999998</v>
      </c>
      <c r="H567" s="203">
        <f>H568+H580+H595+H618+H629+H634+H635</f>
        <v>932.3</v>
      </c>
      <c r="I567" s="203"/>
      <c r="J567" s="25"/>
      <c r="K567" s="25"/>
      <c r="L567" s="25"/>
      <c r="M567" s="25"/>
      <c r="N567" s="25"/>
      <c r="O567" s="25"/>
      <c r="P567" s="25"/>
      <c r="Q567" s="25"/>
      <c r="R567" s="25"/>
      <c r="S567" s="25"/>
    </row>
    <row r="568" spans="1:19" ht="21.75" customHeight="1" x14ac:dyDescent="0.25">
      <c r="A568" s="212" t="s">
        <v>375</v>
      </c>
      <c r="B568" s="213"/>
      <c r="C568" s="213"/>
      <c r="D568" s="199" t="s">
        <v>406</v>
      </c>
      <c r="E568" s="200">
        <v>0.84</v>
      </c>
      <c r="F568" s="211">
        <v>7.02</v>
      </c>
      <c r="G568" s="211">
        <v>4.32</v>
      </c>
      <c r="H568" s="211">
        <v>84.48</v>
      </c>
      <c r="I568" s="231"/>
      <c r="J568" s="25"/>
      <c r="K568" s="25"/>
      <c r="L568" s="25"/>
      <c r="M568" s="25"/>
      <c r="N568" s="25"/>
      <c r="O568" s="25"/>
      <c r="P568" s="25"/>
      <c r="Q568" s="25"/>
      <c r="R568" s="25"/>
      <c r="S568" s="25"/>
    </row>
    <row r="569" spans="1:19" ht="21.75" customHeight="1" x14ac:dyDescent="0.25">
      <c r="A569" s="9" t="s">
        <v>91</v>
      </c>
      <c r="B569" s="10">
        <f>C569*1.05</f>
        <v>36.75</v>
      </c>
      <c r="C569" s="556">
        <v>35</v>
      </c>
      <c r="D569" s="125"/>
      <c r="E569" s="317"/>
      <c r="F569" s="17"/>
      <c r="G569" s="17"/>
      <c r="H569" s="17"/>
      <c r="I569" s="248"/>
      <c r="J569" s="25"/>
      <c r="K569" s="25"/>
      <c r="L569" s="25"/>
      <c r="M569" s="25"/>
      <c r="N569" s="25"/>
      <c r="O569" s="25"/>
      <c r="P569" s="25"/>
      <c r="Q569" s="25"/>
      <c r="R569" s="25"/>
      <c r="S569" s="25"/>
    </row>
    <row r="570" spans="1:19" ht="21.75" customHeight="1" x14ac:dyDescent="0.25">
      <c r="A570" s="9" t="s">
        <v>92</v>
      </c>
      <c r="B570" s="10">
        <f>C569*1.02</f>
        <v>35.700000000000003</v>
      </c>
      <c r="C570" s="557"/>
      <c r="D570" s="125"/>
      <c r="E570" s="317"/>
      <c r="F570" s="17"/>
      <c r="G570" s="17"/>
      <c r="H570" s="17"/>
      <c r="I570" s="248"/>
      <c r="J570" s="25"/>
      <c r="K570" s="25"/>
      <c r="L570" s="25"/>
      <c r="M570" s="25"/>
      <c r="N570" s="25"/>
      <c r="O570" s="25"/>
      <c r="P570" s="25"/>
      <c r="Q570" s="25"/>
      <c r="R570" s="25"/>
      <c r="S570" s="25"/>
    </row>
    <row r="571" spans="1:19" ht="21.75" customHeight="1" x14ac:dyDescent="0.25">
      <c r="A571" s="21" t="s">
        <v>89</v>
      </c>
      <c r="B571" s="10">
        <f>C571*1.25</f>
        <v>43.75</v>
      </c>
      <c r="C571" s="556">
        <v>35</v>
      </c>
      <c r="D571" s="125"/>
      <c r="E571" s="317"/>
      <c r="F571" s="17"/>
      <c r="G571" s="17"/>
      <c r="H571" s="17"/>
      <c r="I571" s="248"/>
      <c r="J571" s="25"/>
      <c r="K571" s="25"/>
      <c r="L571" s="25"/>
      <c r="M571" s="25"/>
      <c r="N571" s="25"/>
      <c r="O571" s="25"/>
      <c r="P571" s="25"/>
      <c r="Q571" s="25"/>
      <c r="R571" s="25"/>
      <c r="S571" s="25"/>
    </row>
    <row r="572" spans="1:19" ht="21.75" customHeight="1" x14ac:dyDescent="0.25">
      <c r="A572" s="21" t="s">
        <v>90</v>
      </c>
      <c r="B572" s="10">
        <f>C571*1.33</f>
        <v>46.550000000000004</v>
      </c>
      <c r="C572" s="557"/>
      <c r="D572" s="125"/>
      <c r="E572" s="317"/>
      <c r="F572" s="17"/>
      <c r="G572" s="17"/>
      <c r="H572" s="17"/>
      <c r="I572" s="248"/>
      <c r="J572" s="25"/>
      <c r="K572" s="25"/>
      <c r="L572" s="25"/>
      <c r="M572" s="25"/>
      <c r="N572" s="25"/>
      <c r="O572" s="25"/>
      <c r="P572" s="25"/>
      <c r="Q572" s="25"/>
      <c r="R572" s="25"/>
      <c r="S572" s="25"/>
    </row>
    <row r="573" spans="1:19" ht="21.75" customHeight="1" x14ac:dyDescent="0.25">
      <c r="A573" s="15" t="s">
        <v>118</v>
      </c>
      <c r="B573" s="62">
        <f>C573*1.13</f>
        <v>22.599999999999998</v>
      </c>
      <c r="C573" s="62">
        <v>20</v>
      </c>
      <c r="D573" s="125"/>
      <c r="E573" s="317"/>
      <c r="F573" s="17"/>
      <c r="G573" s="17"/>
      <c r="H573" s="17"/>
      <c r="I573" s="248"/>
      <c r="J573" s="25"/>
      <c r="K573" s="25"/>
      <c r="L573" s="25"/>
      <c r="M573" s="25"/>
      <c r="N573" s="25"/>
      <c r="O573" s="25"/>
      <c r="P573" s="25"/>
      <c r="Q573" s="25"/>
      <c r="R573" s="25"/>
      <c r="S573" s="25"/>
    </row>
    <row r="574" spans="1:19" ht="21.75" customHeight="1" x14ac:dyDescent="0.25">
      <c r="A574" s="79" t="s">
        <v>161</v>
      </c>
      <c r="B574" s="52">
        <f>C574</f>
        <v>2</v>
      </c>
      <c r="C574" s="52">
        <v>2</v>
      </c>
      <c r="D574" s="125"/>
      <c r="E574" s="317"/>
      <c r="F574" s="17"/>
      <c r="G574" s="17"/>
      <c r="H574" s="17"/>
      <c r="I574" s="248"/>
      <c r="J574" s="25"/>
      <c r="K574" s="25"/>
      <c r="L574" s="25"/>
      <c r="M574" s="25"/>
      <c r="N574" s="25"/>
      <c r="O574" s="25"/>
      <c r="P574" s="25"/>
      <c r="Q574" s="25"/>
      <c r="R574" s="25"/>
      <c r="S574" s="25"/>
    </row>
    <row r="575" spans="1:19" ht="21.75" customHeight="1" x14ac:dyDescent="0.25">
      <c r="A575" s="135" t="s">
        <v>95</v>
      </c>
      <c r="B575" s="10"/>
      <c r="C575" s="190">
        <v>5</v>
      </c>
      <c r="D575" s="125"/>
      <c r="E575" s="317"/>
      <c r="F575" s="17"/>
      <c r="G575" s="17"/>
      <c r="H575" s="17"/>
      <c r="I575" s="248"/>
      <c r="J575" s="25"/>
      <c r="K575" s="25"/>
      <c r="L575" s="25"/>
      <c r="M575" s="25"/>
      <c r="N575" s="25"/>
      <c r="O575" s="25"/>
      <c r="P575" s="25"/>
      <c r="Q575" s="25"/>
      <c r="R575" s="25"/>
      <c r="S575" s="25"/>
    </row>
    <row r="576" spans="1:19" ht="21.75" customHeight="1" x14ac:dyDescent="0.25">
      <c r="A576" s="9" t="s">
        <v>71</v>
      </c>
      <c r="B576" s="10">
        <f>C576</f>
        <v>5</v>
      </c>
      <c r="C576" s="417">
        <v>5</v>
      </c>
      <c r="D576" s="125"/>
      <c r="E576" s="317"/>
      <c r="F576" s="17"/>
      <c r="G576" s="17"/>
      <c r="H576" s="17"/>
      <c r="I576" s="248"/>
      <c r="J576" s="25"/>
      <c r="K576" s="25"/>
      <c r="L576" s="25"/>
      <c r="M576" s="25"/>
      <c r="N576" s="25"/>
      <c r="O576" s="25"/>
      <c r="P576" s="25"/>
      <c r="Q576" s="25"/>
      <c r="R576" s="25"/>
      <c r="S576" s="25"/>
    </row>
    <row r="577" spans="1:19" ht="21.75" customHeight="1" x14ac:dyDescent="0.25">
      <c r="A577" s="9" t="s">
        <v>77</v>
      </c>
      <c r="B577" s="10">
        <f>C577</f>
        <v>1.6</v>
      </c>
      <c r="C577" s="417">
        <v>1.6</v>
      </c>
      <c r="D577" s="125"/>
      <c r="E577" s="317"/>
      <c r="F577" s="17"/>
      <c r="G577" s="17"/>
      <c r="H577" s="17"/>
      <c r="I577" s="248"/>
      <c r="J577" s="25"/>
      <c r="K577" s="25"/>
      <c r="L577" s="25"/>
      <c r="M577" s="25"/>
      <c r="N577" s="25"/>
      <c r="O577" s="25"/>
      <c r="P577" s="25"/>
      <c r="Q577" s="25"/>
      <c r="R577" s="25"/>
      <c r="S577" s="25"/>
    </row>
    <row r="578" spans="1:19" ht="21.75" customHeight="1" x14ac:dyDescent="0.25">
      <c r="A578" s="9" t="s">
        <v>96</v>
      </c>
      <c r="B578" s="10">
        <f>C578</f>
        <v>3.5</v>
      </c>
      <c r="C578" s="417">
        <v>3.5</v>
      </c>
      <c r="D578" s="125"/>
      <c r="E578" s="317"/>
      <c r="F578" s="17"/>
      <c r="G578" s="17"/>
      <c r="H578" s="17"/>
      <c r="I578" s="248"/>
      <c r="J578" s="25"/>
      <c r="K578" s="25"/>
      <c r="L578" s="25"/>
      <c r="M578" s="25"/>
      <c r="N578" s="25"/>
      <c r="O578" s="25"/>
      <c r="P578" s="25"/>
      <c r="Q578" s="25"/>
      <c r="R578" s="25"/>
      <c r="S578" s="25"/>
    </row>
    <row r="579" spans="1:19" ht="21.75" customHeight="1" x14ac:dyDescent="0.25">
      <c r="A579" s="9" t="s">
        <v>79</v>
      </c>
      <c r="B579" s="10">
        <f>C579</f>
        <v>0.2</v>
      </c>
      <c r="C579" s="417">
        <v>0.2</v>
      </c>
      <c r="D579" s="125"/>
      <c r="E579" s="317"/>
      <c r="F579" s="17"/>
      <c r="G579" s="17"/>
      <c r="H579" s="17"/>
      <c r="I579" s="248"/>
      <c r="J579" s="25"/>
      <c r="K579" s="25"/>
      <c r="L579" s="25"/>
      <c r="M579" s="25"/>
      <c r="N579" s="25"/>
      <c r="O579" s="25"/>
      <c r="P579" s="25"/>
      <c r="Q579" s="25"/>
      <c r="R579" s="25"/>
      <c r="S579" s="25"/>
    </row>
    <row r="580" spans="1:19" ht="21.75" customHeight="1" x14ac:dyDescent="0.25">
      <c r="A580" s="464" t="s">
        <v>373</v>
      </c>
      <c r="B580" s="464"/>
      <c r="C580" s="464"/>
      <c r="D580" s="328">
        <v>250</v>
      </c>
      <c r="E580" s="200">
        <v>4.9800000000000004</v>
      </c>
      <c r="F580" s="200">
        <v>8.18</v>
      </c>
      <c r="G580" s="200">
        <v>24.58</v>
      </c>
      <c r="H580" s="200">
        <v>190.13</v>
      </c>
      <c r="I580" s="200" t="s">
        <v>374</v>
      </c>
      <c r="J580" s="25"/>
      <c r="K580" s="25"/>
      <c r="L580" s="25"/>
      <c r="M580" s="25"/>
      <c r="N580" s="25"/>
      <c r="O580" s="25"/>
      <c r="P580" s="25"/>
      <c r="Q580" s="25"/>
      <c r="R580" s="25"/>
      <c r="S580" s="25"/>
    </row>
    <row r="581" spans="1:19" ht="26.25" customHeight="1" x14ac:dyDescent="0.25">
      <c r="A581" s="29" t="s">
        <v>366</v>
      </c>
      <c r="B581" s="52">
        <f>C581*1.42</f>
        <v>68.16</v>
      </c>
      <c r="C581" s="22">
        <f>C583*1.2</f>
        <v>48</v>
      </c>
      <c r="D581" s="454"/>
      <c r="E581" s="64"/>
      <c r="F581" s="64"/>
      <c r="G581" s="64"/>
      <c r="H581" s="64"/>
      <c r="I581" s="248"/>
      <c r="J581" s="25"/>
      <c r="K581" s="25"/>
      <c r="L581" s="25"/>
      <c r="M581" s="25"/>
      <c r="N581" s="25"/>
      <c r="O581" s="25"/>
      <c r="P581" s="25"/>
      <c r="Q581" s="25"/>
      <c r="R581" s="25"/>
      <c r="S581" s="25"/>
    </row>
    <row r="582" spans="1:19" ht="36" customHeight="1" x14ac:dyDescent="0.25">
      <c r="A582" s="42" t="s">
        <v>367</v>
      </c>
      <c r="B582" s="52">
        <f>C582*1.35</f>
        <v>64.800000000000011</v>
      </c>
      <c r="C582" s="22">
        <f>C583*1.2</f>
        <v>48</v>
      </c>
      <c r="D582" s="454"/>
      <c r="E582" s="455"/>
      <c r="F582" s="455"/>
      <c r="G582" s="455"/>
      <c r="H582" s="64"/>
      <c r="I582" s="248"/>
      <c r="J582" s="25"/>
      <c r="K582" s="25"/>
      <c r="L582" s="25"/>
      <c r="M582" s="25"/>
      <c r="N582" s="25"/>
      <c r="O582" s="25"/>
      <c r="P582" s="25"/>
      <c r="Q582" s="25"/>
      <c r="R582" s="25"/>
      <c r="S582" s="25"/>
    </row>
    <row r="583" spans="1:19" ht="21.75" customHeight="1" x14ac:dyDescent="0.25">
      <c r="A583" s="456" t="s">
        <v>368</v>
      </c>
      <c r="B583" s="52"/>
      <c r="C583" s="8">
        <v>40</v>
      </c>
      <c r="D583" s="454"/>
      <c r="E583" s="455"/>
      <c r="F583" s="455"/>
      <c r="G583" s="455"/>
      <c r="H583" s="64"/>
      <c r="I583" s="248"/>
      <c r="J583" s="25"/>
      <c r="K583" s="25"/>
      <c r="L583" s="25"/>
      <c r="M583" s="25"/>
      <c r="N583" s="25"/>
      <c r="O583" s="25"/>
      <c r="P583" s="25"/>
      <c r="Q583" s="25"/>
      <c r="R583" s="25"/>
      <c r="S583" s="25"/>
    </row>
    <row r="584" spans="1:19" ht="21.75" customHeight="1" x14ac:dyDescent="0.25">
      <c r="A584" s="457" t="s">
        <v>369</v>
      </c>
      <c r="B584" s="458">
        <f>C584*1.33</f>
        <v>75.557300000000012</v>
      </c>
      <c r="C584" s="458">
        <v>56.81</v>
      </c>
      <c r="D584" s="454"/>
      <c r="E584" s="455"/>
      <c r="F584" s="415"/>
      <c r="G584" s="415"/>
      <c r="H584" s="64"/>
      <c r="I584" s="248"/>
      <c r="J584" s="25"/>
      <c r="K584" s="25"/>
      <c r="L584" s="25"/>
      <c r="M584" s="25"/>
      <c r="N584" s="25"/>
      <c r="O584" s="25"/>
      <c r="P584" s="25"/>
      <c r="Q584" s="25"/>
      <c r="R584" s="25"/>
      <c r="S584" s="25"/>
    </row>
    <row r="585" spans="1:19" ht="21.75" customHeight="1" x14ac:dyDescent="0.25">
      <c r="A585" s="459" t="s">
        <v>370</v>
      </c>
      <c r="B585" s="458">
        <f>C585*1.43</f>
        <v>81.238299999999995</v>
      </c>
      <c r="C585" s="458">
        <v>56.81</v>
      </c>
      <c r="D585" s="454"/>
      <c r="E585" s="64"/>
      <c r="F585" s="64"/>
      <c r="G585" s="64"/>
      <c r="H585" s="64"/>
      <c r="I585" s="248"/>
      <c r="J585" s="25"/>
      <c r="K585" s="25"/>
      <c r="L585" s="25"/>
      <c r="M585" s="25"/>
      <c r="N585" s="25"/>
      <c r="O585" s="25"/>
      <c r="P585" s="25"/>
      <c r="Q585" s="25"/>
      <c r="R585" s="25"/>
      <c r="S585" s="25"/>
    </row>
    <row r="586" spans="1:19" ht="21.75" customHeight="1" x14ac:dyDescent="0.25">
      <c r="A586" s="460" t="s">
        <v>325</v>
      </c>
      <c r="B586" s="458">
        <f>C586*1.54</f>
        <v>87.487400000000008</v>
      </c>
      <c r="C586" s="458">
        <v>56.81</v>
      </c>
      <c r="D586" s="454"/>
      <c r="E586" s="64"/>
      <c r="F586" s="64"/>
      <c r="G586" s="64"/>
      <c r="H586" s="64"/>
      <c r="I586" s="248"/>
      <c r="J586" s="25"/>
      <c r="K586" s="25"/>
      <c r="L586" s="25"/>
      <c r="M586" s="25"/>
      <c r="N586" s="25"/>
      <c r="O586" s="25"/>
      <c r="P586" s="25"/>
      <c r="Q586" s="25"/>
      <c r="R586" s="25"/>
      <c r="S586" s="25"/>
    </row>
    <row r="587" spans="1:19" ht="21.75" customHeight="1" x14ac:dyDescent="0.25">
      <c r="A587" s="461" t="s">
        <v>348</v>
      </c>
      <c r="B587" s="458">
        <f>C587*1.67</f>
        <v>94.872699999999995</v>
      </c>
      <c r="C587" s="458">
        <v>56.81</v>
      </c>
      <c r="D587" s="454"/>
      <c r="E587" s="415"/>
      <c r="F587" s="415"/>
      <c r="G587" s="415"/>
      <c r="H587" s="64"/>
      <c r="I587" s="248"/>
      <c r="J587" s="25"/>
      <c r="K587" s="25"/>
      <c r="L587" s="25"/>
      <c r="M587" s="25"/>
      <c r="N587" s="25"/>
      <c r="O587" s="25"/>
      <c r="P587" s="25"/>
      <c r="Q587" s="25"/>
      <c r="R587" s="25"/>
      <c r="S587" s="25"/>
    </row>
    <row r="588" spans="1:19" ht="21.75" customHeight="1" x14ac:dyDescent="0.25">
      <c r="A588" s="457" t="s">
        <v>70</v>
      </c>
      <c r="B588" s="458">
        <f>C588*1.19</f>
        <v>16.2197</v>
      </c>
      <c r="C588" s="458">
        <v>13.63</v>
      </c>
      <c r="D588" s="454"/>
      <c r="E588" s="462"/>
      <c r="F588" s="462"/>
      <c r="G588" s="462"/>
      <c r="H588" s="64"/>
      <c r="I588" s="248"/>
      <c r="J588" s="25"/>
      <c r="K588" s="25"/>
      <c r="L588" s="25"/>
      <c r="M588" s="25"/>
      <c r="N588" s="25"/>
      <c r="O588" s="25"/>
      <c r="P588" s="25"/>
      <c r="Q588" s="25"/>
      <c r="R588" s="25"/>
      <c r="S588" s="25"/>
    </row>
    <row r="589" spans="1:19" ht="21.75" customHeight="1" x14ac:dyDescent="0.25">
      <c r="A589" s="457" t="s">
        <v>371</v>
      </c>
      <c r="B589" s="458">
        <f>C589*1.25</f>
        <v>21.299999999999997</v>
      </c>
      <c r="C589" s="458">
        <v>17.04</v>
      </c>
      <c r="D589" s="454"/>
      <c r="E589" s="462"/>
      <c r="F589" s="462"/>
      <c r="G589" s="462"/>
      <c r="H589" s="64"/>
      <c r="I589" s="248"/>
      <c r="J589" s="25"/>
      <c r="K589" s="25"/>
      <c r="L589" s="25"/>
      <c r="M589" s="25"/>
      <c r="N589" s="25"/>
      <c r="O589" s="25"/>
      <c r="P589" s="25"/>
      <c r="Q589" s="25"/>
      <c r="R589" s="25"/>
      <c r="S589" s="25"/>
    </row>
    <row r="590" spans="1:19" ht="21.75" customHeight="1" x14ac:dyDescent="0.25">
      <c r="A590" s="457" t="s">
        <v>372</v>
      </c>
      <c r="B590" s="458">
        <f>C590*1.33</f>
        <v>22.6632</v>
      </c>
      <c r="C590" s="458">
        <v>17.04</v>
      </c>
      <c r="D590" s="454"/>
      <c r="E590" s="462"/>
      <c r="F590" s="462"/>
      <c r="G590" s="462"/>
      <c r="H590" s="64"/>
      <c r="I590" s="248"/>
      <c r="J590" s="25"/>
      <c r="K590" s="25"/>
      <c r="L590" s="25"/>
      <c r="M590" s="25"/>
      <c r="N590" s="25"/>
      <c r="O590" s="25"/>
      <c r="P590" s="25"/>
      <c r="Q590" s="25"/>
      <c r="R590" s="25"/>
      <c r="S590" s="25"/>
    </row>
    <row r="591" spans="1:19" ht="21.75" customHeight="1" x14ac:dyDescent="0.25">
      <c r="A591" s="457" t="s">
        <v>331</v>
      </c>
      <c r="B591" s="458">
        <f>C591</f>
        <v>0.01</v>
      </c>
      <c r="C591" s="458">
        <v>0.01</v>
      </c>
      <c r="D591" s="454"/>
      <c r="E591" s="462"/>
      <c r="F591" s="462"/>
      <c r="G591" s="462"/>
      <c r="H591" s="64"/>
      <c r="I591" s="248"/>
      <c r="J591" s="25"/>
      <c r="K591" s="25"/>
      <c r="L591" s="25"/>
      <c r="M591" s="25"/>
      <c r="N591" s="25"/>
      <c r="O591" s="25"/>
      <c r="P591" s="25"/>
      <c r="Q591" s="25"/>
      <c r="R591" s="25"/>
      <c r="S591" s="25"/>
    </row>
    <row r="592" spans="1:19" ht="21.75" customHeight="1" x14ac:dyDescent="0.25">
      <c r="A592" s="457" t="s">
        <v>79</v>
      </c>
      <c r="B592" s="458">
        <f>C592</f>
        <v>0.3</v>
      </c>
      <c r="C592" s="458">
        <v>0.3</v>
      </c>
      <c r="D592" s="454"/>
      <c r="E592" s="462"/>
      <c r="F592" s="462"/>
      <c r="G592" s="462"/>
      <c r="H592" s="64"/>
      <c r="I592" s="248"/>
      <c r="J592" s="25"/>
      <c r="K592" s="25"/>
      <c r="L592" s="25"/>
      <c r="M592" s="25"/>
      <c r="N592" s="25"/>
      <c r="O592" s="25"/>
      <c r="P592" s="25"/>
      <c r="Q592" s="25"/>
      <c r="R592" s="25"/>
      <c r="S592" s="25"/>
    </row>
    <row r="593" spans="1:19" ht="21.75" customHeight="1" x14ac:dyDescent="0.25">
      <c r="A593" s="457" t="s">
        <v>332</v>
      </c>
      <c r="B593" s="458">
        <f>C593</f>
        <v>7</v>
      </c>
      <c r="C593" s="458">
        <v>7</v>
      </c>
      <c r="D593" s="454"/>
      <c r="E593" s="66"/>
      <c r="F593" s="75"/>
      <c r="G593" s="75"/>
      <c r="H593" s="111"/>
      <c r="I593" s="248"/>
      <c r="J593" s="25"/>
      <c r="K593" s="25"/>
      <c r="L593" s="25"/>
      <c r="M593" s="25"/>
      <c r="N593" s="25"/>
      <c r="O593" s="25"/>
      <c r="P593" s="25"/>
      <c r="Q593" s="25"/>
      <c r="R593" s="25"/>
      <c r="S593" s="25"/>
    </row>
    <row r="594" spans="1:19" ht="21.75" customHeight="1" x14ac:dyDescent="0.25">
      <c r="A594" s="457" t="s">
        <v>301</v>
      </c>
      <c r="B594" s="458">
        <f>C594</f>
        <v>7</v>
      </c>
      <c r="C594" s="458">
        <v>7</v>
      </c>
      <c r="D594" s="463"/>
      <c r="E594" s="66"/>
      <c r="F594" s="75"/>
      <c r="G594" s="75"/>
      <c r="H594" s="111"/>
      <c r="I594" s="248"/>
      <c r="J594" s="25"/>
      <c r="K594" s="25"/>
      <c r="L594" s="25"/>
      <c r="M594" s="25"/>
      <c r="N594" s="25"/>
      <c r="O594" s="25"/>
      <c r="P594" s="25"/>
      <c r="Q594" s="25"/>
      <c r="R594" s="25"/>
      <c r="S594" s="25"/>
    </row>
    <row r="595" spans="1:19" ht="21.75" customHeight="1" x14ac:dyDescent="0.25">
      <c r="A595" s="265" t="s">
        <v>198</v>
      </c>
      <c r="B595" s="230"/>
      <c r="C595" s="230"/>
      <c r="D595" s="112">
        <v>100</v>
      </c>
      <c r="E595" s="113">
        <f>E596+E603</f>
        <v>15.92</v>
      </c>
      <c r="F595" s="113">
        <f>F596+F603</f>
        <v>11.24</v>
      </c>
      <c r="G595" s="113">
        <f>G596+G603</f>
        <v>24.47</v>
      </c>
      <c r="H595" s="113">
        <v>281.36</v>
      </c>
      <c r="I595" s="266"/>
      <c r="J595" s="25"/>
      <c r="K595" s="25"/>
      <c r="L595" s="25"/>
      <c r="M595" s="25"/>
      <c r="N595" s="25"/>
      <c r="O595" s="25"/>
      <c r="P595" s="25"/>
      <c r="Q595" s="25"/>
      <c r="R595" s="25"/>
      <c r="S595" s="25"/>
    </row>
    <row r="596" spans="1:19" ht="21.75" customHeight="1" x14ac:dyDescent="0.25">
      <c r="A596" s="101" t="s">
        <v>199</v>
      </c>
      <c r="B596" s="303">
        <f>C596*1.1</f>
        <v>151.80000000000001</v>
      </c>
      <c r="C596" s="303">
        <f>D595*1.38</f>
        <v>138</v>
      </c>
      <c r="D596" s="96"/>
      <c r="E596" s="317">
        <v>15.36</v>
      </c>
      <c r="F596" s="317">
        <v>9.18</v>
      </c>
      <c r="G596" s="317">
        <v>13.69</v>
      </c>
      <c r="H596" s="317">
        <v>239.04</v>
      </c>
      <c r="I596" s="528"/>
      <c r="J596" s="25"/>
      <c r="K596" s="25"/>
      <c r="L596" s="25"/>
      <c r="M596" s="25"/>
      <c r="N596" s="25"/>
      <c r="O596" s="25"/>
      <c r="P596" s="25"/>
      <c r="Q596" s="25"/>
      <c r="R596" s="25"/>
      <c r="S596" s="25"/>
    </row>
    <row r="597" spans="1:19" ht="21.75" customHeight="1" x14ac:dyDescent="0.25">
      <c r="A597" s="98" t="s">
        <v>71</v>
      </c>
      <c r="B597" s="132">
        <f>C597</f>
        <v>2.2200000000000002</v>
      </c>
      <c r="C597" s="158">
        <v>2.2200000000000002</v>
      </c>
      <c r="D597" s="99"/>
      <c r="E597" s="317"/>
      <c r="F597" s="317"/>
      <c r="G597" s="317"/>
      <c r="H597" s="317"/>
      <c r="I597" s="528"/>
      <c r="J597" s="25"/>
      <c r="K597" s="25"/>
      <c r="L597" s="25"/>
      <c r="M597" s="25"/>
      <c r="N597" s="25"/>
      <c r="O597" s="25"/>
      <c r="P597" s="25"/>
      <c r="Q597" s="25"/>
      <c r="R597" s="25"/>
      <c r="S597" s="25"/>
    </row>
    <row r="598" spans="1:19" ht="21.75" customHeight="1" x14ac:dyDescent="0.25">
      <c r="A598" s="98" t="s">
        <v>181</v>
      </c>
      <c r="B598" s="62">
        <f>C598*1.28</f>
        <v>1.4080000000000001</v>
      </c>
      <c r="C598" s="246">
        <v>1.1000000000000001</v>
      </c>
      <c r="D598" s="125"/>
      <c r="E598" s="17"/>
      <c r="F598" s="17"/>
      <c r="G598" s="17"/>
      <c r="H598" s="17"/>
      <c r="I598" s="263"/>
      <c r="J598" s="25"/>
      <c r="K598" s="25"/>
      <c r="L598" s="25"/>
      <c r="M598" s="25"/>
      <c r="N598" s="25"/>
      <c r="O598" s="25"/>
      <c r="P598" s="25"/>
      <c r="Q598" s="25"/>
      <c r="R598" s="25"/>
      <c r="S598" s="25"/>
    </row>
    <row r="599" spans="1:19" ht="21.75" customHeight="1" x14ac:dyDescent="0.25">
      <c r="A599" s="268" t="s">
        <v>176</v>
      </c>
      <c r="B599" s="62"/>
      <c r="C599" s="269">
        <v>10</v>
      </c>
      <c r="D599" s="125"/>
      <c r="E599" s="17"/>
      <c r="F599" s="17"/>
      <c r="G599" s="17"/>
      <c r="H599" s="17"/>
      <c r="I599" s="263"/>
      <c r="J599" s="25"/>
      <c r="K599" s="25"/>
      <c r="L599" s="25"/>
      <c r="M599" s="25"/>
      <c r="N599" s="25"/>
      <c r="O599" s="25"/>
      <c r="P599" s="25"/>
      <c r="Q599" s="25"/>
      <c r="R599" s="25"/>
      <c r="S599" s="25"/>
    </row>
    <row r="600" spans="1:19" ht="21.75" customHeight="1" x14ac:dyDescent="0.25">
      <c r="A600" s="98" t="s">
        <v>157</v>
      </c>
      <c r="B600" s="62">
        <f>C600</f>
        <v>5</v>
      </c>
      <c r="C600" s="246">
        <v>5</v>
      </c>
      <c r="D600" s="125"/>
      <c r="E600" s="17"/>
      <c r="F600" s="17"/>
      <c r="G600" s="17"/>
      <c r="H600" s="17"/>
      <c r="I600" s="263"/>
      <c r="J600" s="25"/>
      <c r="K600" s="25"/>
      <c r="L600" s="25"/>
      <c r="M600" s="25"/>
      <c r="N600" s="25"/>
      <c r="O600" s="25"/>
      <c r="P600" s="25"/>
      <c r="Q600" s="25"/>
      <c r="R600" s="25"/>
      <c r="S600" s="25"/>
    </row>
    <row r="601" spans="1:19" ht="21.75" customHeight="1" x14ac:dyDescent="0.25">
      <c r="A601" s="9" t="s">
        <v>104</v>
      </c>
      <c r="B601" s="10">
        <f>C601</f>
        <v>1</v>
      </c>
      <c r="C601" s="10">
        <v>1</v>
      </c>
      <c r="D601" s="125"/>
      <c r="E601" s="17"/>
      <c r="F601" s="17"/>
      <c r="G601" s="17"/>
      <c r="H601" s="17"/>
      <c r="I601" s="263"/>
      <c r="J601" s="25"/>
      <c r="K601" s="25"/>
      <c r="L601" s="25"/>
      <c r="M601" s="25"/>
      <c r="N601" s="25"/>
      <c r="O601" s="25"/>
      <c r="P601" s="25"/>
      <c r="Q601" s="25"/>
      <c r="R601" s="25"/>
      <c r="S601" s="25"/>
    </row>
    <row r="602" spans="1:19" ht="21.75" customHeight="1" x14ac:dyDescent="0.25">
      <c r="A602" s="9" t="s">
        <v>85</v>
      </c>
      <c r="B602" s="10">
        <f>C602</f>
        <v>5</v>
      </c>
      <c r="C602" s="10">
        <v>5</v>
      </c>
      <c r="D602" s="125"/>
      <c r="E602" s="17"/>
      <c r="F602" s="17"/>
      <c r="G602" s="17"/>
      <c r="H602" s="17"/>
      <c r="I602" s="263"/>
      <c r="J602" s="25"/>
      <c r="K602" s="25"/>
      <c r="L602" s="25"/>
      <c r="M602" s="25"/>
      <c r="N602" s="25"/>
      <c r="O602" s="25"/>
      <c r="P602" s="25"/>
      <c r="Q602" s="25"/>
      <c r="R602" s="25"/>
      <c r="S602" s="25"/>
    </row>
    <row r="603" spans="1:19" ht="21.75" customHeight="1" x14ac:dyDescent="0.25">
      <c r="A603" s="268" t="s">
        <v>200</v>
      </c>
      <c r="B603" s="62"/>
      <c r="C603" s="246"/>
      <c r="D603" s="125" t="s">
        <v>203</v>
      </c>
      <c r="E603" s="17">
        <v>0.56000000000000005</v>
      </c>
      <c r="F603" s="17">
        <v>2.06</v>
      </c>
      <c r="G603" s="17">
        <v>10.78</v>
      </c>
      <c r="H603" s="17">
        <v>37.99</v>
      </c>
      <c r="I603" s="263"/>
      <c r="J603" s="25"/>
      <c r="K603" s="25"/>
      <c r="L603" s="25"/>
      <c r="M603" s="25"/>
      <c r="N603" s="25"/>
      <c r="O603" s="25"/>
      <c r="P603" s="25"/>
      <c r="Q603" s="25"/>
      <c r="R603" s="25"/>
      <c r="S603" s="25"/>
    </row>
    <row r="604" spans="1:19" ht="21.75" customHeight="1" x14ac:dyDescent="0.25">
      <c r="A604" s="98" t="s">
        <v>112</v>
      </c>
      <c r="B604" s="62">
        <f t="shared" ref="B604:B609" si="12">C604</f>
        <v>10</v>
      </c>
      <c r="C604" s="246">
        <v>10</v>
      </c>
      <c r="D604" s="125"/>
      <c r="E604" s="17"/>
      <c r="F604" s="17"/>
      <c r="G604" s="17"/>
      <c r="H604" s="17"/>
      <c r="I604" s="263"/>
      <c r="J604" s="25"/>
      <c r="K604" s="25"/>
      <c r="L604" s="25"/>
      <c r="M604" s="25"/>
      <c r="N604" s="25"/>
      <c r="O604" s="25"/>
      <c r="P604" s="25"/>
      <c r="Q604" s="25"/>
      <c r="R604" s="25"/>
      <c r="S604" s="25"/>
    </row>
    <row r="605" spans="1:19" ht="21.75" customHeight="1" x14ac:dyDescent="0.25">
      <c r="A605" s="98" t="s">
        <v>85</v>
      </c>
      <c r="B605" s="62">
        <f t="shared" si="12"/>
        <v>6</v>
      </c>
      <c r="C605" s="246">
        <v>6</v>
      </c>
      <c r="D605" s="125"/>
      <c r="E605" s="17"/>
      <c r="F605" s="17"/>
      <c r="G605" s="17"/>
      <c r="H605" s="17"/>
      <c r="I605" s="263"/>
      <c r="J605" s="25"/>
      <c r="K605" s="25"/>
      <c r="L605" s="25"/>
      <c r="M605" s="25"/>
      <c r="N605" s="25"/>
      <c r="O605" s="25"/>
      <c r="P605" s="25"/>
      <c r="Q605" s="25"/>
      <c r="R605" s="25"/>
      <c r="S605" s="25"/>
    </row>
    <row r="606" spans="1:19" ht="21.75" customHeight="1" x14ac:dyDescent="0.25">
      <c r="A606" s="98" t="s">
        <v>153</v>
      </c>
      <c r="B606" s="62">
        <f t="shared" si="12"/>
        <v>3</v>
      </c>
      <c r="C606" s="246">
        <v>3</v>
      </c>
      <c r="D606" s="125"/>
      <c r="E606" s="17"/>
      <c r="F606" s="17"/>
      <c r="G606" s="17"/>
      <c r="H606" s="17"/>
      <c r="I606" s="263"/>
      <c r="J606" s="25"/>
      <c r="K606" s="25"/>
      <c r="L606" s="25"/>
      <c r="M606" s="25"/>
      <c r="N606" s="25"/>
      <c r="O606" s="25"/>
      <c r="P606" s="25"/>
      <c r="Q606" s="25"/>
      <c r="R606" s="25"/>
      <c r="S606" s="25"/>
    </row>
    <row r="607" spans="1:19" ht="21.75" customHeight="1" x14ac:dyDescent="0.25">
      <c r="A607" s="98" t="s">
        <v>201</v>
      </c>
      <c r="B607" s="62">
        <f t="shared" si="12"/>
        <v>0.3</v>
      </c>
      <c r="C607" s="246">
        <v>0.3</v>
      </c>
      <c r="D607" s="125"/>
      <c r="E607" s="17"/>
      <c r="F607" s="17"/>
      <c r="G607" s="17"/>
      <c r="H607" s="17"/>
      <c r="I607" s="263"/>
      <c r="J607" s="25"/>
      <c r="K607" s="25"/>
      <c r="L607" s="25"/>
      <c r="M607" s="25"/>
      <c r="N607" s="25"/>
      <c r="O607" s="25"/>
      <c r="P607" s="25"/>
      <c r="Q607" s="25"/>
      <c r="R607" s="25"/>
      <c r="S607" s="25"/>
    </row>
    <row r="608" spans="1:19" ht="21.75" customHeight="1" x14ac:dyDescent="0.25">
      <c r="A608" s="98" t="s">
        <v>202</v>
      </c>
      <c r="B608" s="62">
        <f t="shared" si="12"/>
        <v>0.3</v>
      </c>
      <c r="C608" s="246">
        <v>0.3</v>
      </c>
      <c r="D608" s="125"/>
      <c r="E608" s="17"/>
      <c r="F608" s="17"/>
      <c r="G608" s="17"/>
      <c r="H608" s="17"/>
      <c r="I608" s="263"/>
      <c r="J608" s="25"/>
      <c r="K608" s="25"/>
      <c r="L608" s="25"/>
      <c r="M608" s="25"/>
      <c r="N608" s="25"/>
      <c r="O608" s="25"/>
      <c r="P608" s="25"/>
      <c r="Q608" s="25"/>
      <c r="R608" s="25"/>
      <c r="S608" s="25"/>
    </row>
    <row r="609" spans="1:19" ht="21.75" customHeight="1" x14ac:dyDescent="0.25">
      <c r="A609" s="98" t="s">
        <v>70</v>
      </c>
      <c r="B609" s="62">
        <f t="shared" si="12"/>
        <v>3</v>
      </c>
      <c r="C609" s="246">
        <v>3</v>
      </c>
      <c r="D609" s="125"/>
      <c r="E609" s="17"/>
      <c r="F609" s="17"/>
      <c r="G609" s="17"/>
      <c r="H609" s="17"/>
      <c r="I609" s="263"/>
      <c r="J609" s="25"/>
      <c r="K609" s="25"/>
      <c r="L609" s="25"/>
      <c r="M609" s="25"/>
      <c r="N609" s="25"/>
      <c r="O609" s="25"/>
      <c r="P609" s="25"/>
      <c r="Q609" s="25"/>
      <c r="R609" s="25"/>
      <c r="S609" s="25"/>
    </row>
    <row r="610" spans="1:19" ht="21.75" customHeight="1" x14ac:dyDescent="0.25">
      <c r="A610" s="98" t="s">
        <v>181</v>
      </c>
      <c r="B610" s="62">
        <f>C610*1.28</f>
        <v>0.76800000000000002</v>
      </c>
      <c r="C610" s="246">
        <v>0.6</v>
      </c>
      <c r="D610" s="125"/>
      <c r="E610" s="17"/>
      <c r="F610" s="17"/>
      <c r="G610" s="17"/>
      <c r="H610" s="17"/>
      <c r="I610" s="263"/>
      <c r="J610" s="25"/>
      <c r="K610" s="25"/>
      <c r="L610" s="25"/>
      <c r="M610" s="25"/>
      <c r="N610" s="25"/>
      <c r="O610" s="25"/>
      <c r="P610" s="25"/>
      <c r="Q610" s="25"/>
      <c r="R610" s="25"/>
      <c r="S610" s="25"/>
    </row>
    <row r="611" spans="1:19" ht="21.75" customHeight="1" x14ac:dyDescent="0.25">
      <c r="A611" s="98" t="s">
        <v>71</v>
      </c>
      <c r="B611" s="62">
        <f>C611</f>
        <v>2</v>
      </c>
      <c r="C611" s="246">
        <v>2</v>
      </c>
      <c r="D611" s="125"/>
      <c r="E611" s="17"/>
      <c r="F611" s="17"/>
      <c r="G611" s="17"/>
      <c r="H611" s="17"/>
      <c r="I611" s="263"/>
      <c r="J611" s="25"/>
      <c r="K611" s="25"/>
      <c r="L611" s="25"/>
      <c r="M611" s="25"/>
      <c r="N611" s="25"/>
      <c r="O611" s="25"/>
      <c r="P611" s="25"/>
      <c r="Q611" s="25"/>
      <c r="R611" s="25"/>
      <c r="S611" s="25"/>
    </row>
    <row r="612" spans="1:19" ht="21.75" customHeight="1" x14ac:dyDescent="0.25">
      <c r="A612" s="98" t="s">
        <v>80</v>
      </c>
      <c r="B612" s="62">
        <f>C612</f>
        <v>1</v>
      </c>
      <c r="C612" s="246">
        <v>1</v>
      </c>
      <c r="D612" s="125"/>
      <c r="E612" s="17"/>
      <c r="F612" s="17"/>
      <c r="G612" s="17"/>
      <c r="H612" s="17"/>
      <c r="I612" s="263"/>
      <c r="J612" s="25"/>
      <c r="K612" s="25"/>
      <c r="L612" s="25"/>
      <c r="M612" s="25"/>
      <c r="N612" s="25"/>
      <c r="O612" s="25"/>
      <c r="P612" s="25"/>
      <c r="Q612" s="25"/>
      <c r="R612" s="25"/>
      <c r="S612" s="25"/>
    </row>
    <row r="613" spans="1:19" ht="21.75" customHeight="1" x14ac:dyDescent="0.25">
      <c r="A613" s="98" t="s">
        <v>96</v>
      </c>
      <c r="B613" s="62">
        <f>C613*1.14</f>
        <v>3.42</v>
      </c>
      <c r="C613" s="246">
        <v>3</v>
      </c>
      <c r="D613" s="125"/>
      <c r="E613" s="17"/>
      <c r="F613" s="17"/>
      <c r="G613" s="17"/>
      <c r="H613" s="17"/>
      <c r="I613" s="263"/>
      <c r="J613" s="25"/>
      <c r="K613" s="25"/>
      <c r="L613" s="25"/>
      <c r="M613" s="25"/>
      <c r="N613" s="25"/>
      <c r="O613" s="25"/>
      <c r="P613" s="25"/>
      <c r="Q613" s="25"/>
      <c r="R613" s="25"/>
      <c r="S613" s="25"/>
    </row>
    <row r="614" spans="1:19" ht="21.75" customHeight="1" x14ac:dyDescent="0.25">
      <c r="A614" s="268" t="s">
        <v>176</v>
      </c>
      <c r="B614" s="62"/>
      <c r="C614" s="269">
        <v>6</v>
      </c>
      <c r="D614" s="125"/>
      <c r="E614" s="17"/>
      <c r="F614" s="17"/>
      <c r="G614" s="17"/>
      <c r="H614" s="17"/>
      <c r="I614" s="263"/>
      <c r="J614" s="25"/>
      <c r="K614" s="25"/>
      <c r="L614" s="25"/>
      <c r="M614" s="25"/>
      <c r="N614" s="25"/>
      <c r="O614" s="25"/>
      <c r="P614" s="25"/>
      <c r="Q614" s="25"/>
      <c r="R614" s="25"/>
      <c r="S614" s="25"/>
    </row>
    <row r="615" spans="1:19" ht="21.75" customHeight="1" x14ac:dyDescent="0.25">
      <c r="A615" s="98" t="s">
        <v>157</v>
      </c>
      <c r="B615" s="62">
        <f>C615</f>
        <v>3</v>
      </c>
      <c r="C615" s="246">
        <v>3</v>
      </c>
      <c r="D615" s="125"/>
      <c r="E615" s="17"/>
      <c r="F615" s="17"/>
      <c r="G615" s="17"/>
      <c r="H615" s="17"/>
      <c r="I615" s="263"/>
      <c r="J615" s="25"/>
      <c r="K615" s="25"/>
      <c r="L615" s="25"/>
      <c r="M615" s="25"/>
      <c r="N615" s="25"/>
      <c r="O615" s="25"/>
      <c r="P615" s="25"/>
      <c r="Q615" s="25"/>
      <c r="R615" s="25"/>
      <c r="S615" s="25"/>
    </row>
    <row r="616" spans="1:19" ht="21.75" customHeight="1" x14ac:dyDescent="0.25">
      <c r="A616" s="9" t="s">
        <v>104</v>
      </c>
      <c r="B616" s="10">
        <f>C616</f>
        <v>1</v>
      </c>
      <c r="C616" s="10">
        <v>1</v>
      </c>
      <c r="D616" s="125"/>
      <c r="E616" s="17"/>
      <c r="F616" s="17"/>
      <c r="G616" s="17"/>
      <c r="H616" s="17"/>
      <c r="I616" s="263"/>
      <c r="J616" s="25"/>
      <c r="K616" s="25"/>
      <c r="L616" s="25"/>
      <c r="M616" s="25"/>
      <c r="N616" s="25"/>
      <c r="O616" s="25"/>
      <c r="P616" s="25"/>
      <c r="Q616" s="25"/>
      <c r="R616" s="25"/>
      <c r="S616" s="25"/>
    </row>
    <row r="617" spans="1:19" ht="21.75" customHeight="1" x14ac:dyDescent="0.25">
      <c r="A617" s="9" t="s">
        <v>85</v>
      </c>
      <c r="B617" s="10">
        <f>C617</f>
        <v>3</v>
      </c>
      <c r="C617" s="10">
        <v>3</v>
      </c>
      <c r="D617" s="125"/>
      <c r="E617" s="17"/>
      <c r="F617" s="17"/>
      <c r="G617" s="17"/>
      <c r="H617" s="17"/>
      <c r="I617" s="263"/>
      <c r="J617" s="25"/>
      <c r="K617" s="25"/>
      <c r="L617" s="25"/>
      <c r="M617" s="25"/>
      <c r="N617" s="25"/>
      <c r="O617" s="25"/>
      <c r="P617" s="25"/>
      <c r="Q617" s="25"/>
      <c r="R617" s="25"/>
      <c r="S617" s="25"/>
    </row>
    <row r="618" spans="1:19" ht="21.75" customHeight="1" x14ac:dyDescent="0.25">
      <c r="A618" s="270" t="s">
        <v>204</v>
      </c>
      <c r="B618" s="187"/>
      <c r="C618" s="187"/>
      <c r="D618" s="271">
        <v>180</v>
      </c>
      <c r="E618" s="272">
        <v>4.32</v>
      </c>
      <c r="F618" s="272">
        <v>6.33</v>
      </c>
      <c r="G618" s="272">
        <v>46.23</v>
      </c>
      <c r="H618" s="272">
        <v>240.52</v>
      </c>
      <c r="I618" s="262"/>
      <c r="J618" s="25"/>
      <c r="K618" s="25"/>
      <c r="L618" s="25"/>
      <c r="M618" s="25"/>
      <c r="N618" s="25"/>
      <c r="O618" s="25"/>
      <c r="P618" s="25"/>
      <c r="Q618" s="25"/>
      <c r="R618" s="25"/>
      <c r="S618" s="25"/>
    </row>
    <row r="619" spans="1:19" ht="21.75" customHeight="1" x14ac:dyDescent="0.25">
      <c r="A619" s="15" t="s">
        <v>182</v>
      </c>
      <c r="B619" s="44">
        <f>C619*1.33</f>
        <v>359.1</v>
      </c>
      <c r="C619" s="558">
        <v>270</v>
      </c>
      <c r="D619" s="287"/>
      <c r="E619" s="288"/>
      <c r="F619" s="288"/>
      <c r="G619" s="288"/>
      <c r="H619" s="288"/>
      <c r="I619" s="528"/>
      <c r="J619" s="25"/>
      <c r="K619" s="25"/>
      <c r="L619" s="25"/>
      <c r="M619" s="25"/>
      <c r="N619" s="25"/>
      <c r="O619" s="25"/>
      <c r="P619" s="25"/>
      <c r="Q619" s="25"/>
      <c r="R619" s="25"/>
      <c r="S619" s="25"/>
    </row>
    <row r="620" spans="1:19" ht="21.75" customHeight="1" x14ac:dyDescent="0.25">
      <c r="A620" s="15" t="s">
        <v>183</v>
      </c>
      <c r="B620" s="44">
        <f>C619*1.43</f>
        <v>386.09999999999997</v>
      </c>
      <c r="C620" s="559"/>
      <c r="D620" s="287"/>
      <c r="E620" s="288"/>
      <c r="F620" s="288"/>
      <c r="G620" s="288"/>
      <c r="H620" s="288"/>
      <c r="I620" s="528"/>
      <c r="J620" s="25"/>
      <c r="K620" s="25"/>
      <c r="L620" s="25"/>
      <c r="M620" s="25"/>
      <c r="N620" s="25"/>
      <c r="O620" s="25"/>
      <c r="P620" s="25"/>
      <c r="Q620" s="25"/>
      <c r="R620" s="25"/>
      <c r="S620" s="25"/>
    </row>
    <row r="621" spans="1:19" ht="21.75" customHeight="1" x14ac:dyDescent="0.25">
      <c r="A621" s="15" t="s">
        <v>184</v>
      </c>
      <c r="B621" s="44">
        <f>C619*1.54</f>
        <v>415.8</v>
      </c>
      <c r="C621" s="559"/>
      <c r="D621" s="287"/>
      <c r="E621" s="288"/>
      <c r="F621" s="288"/>
      <c r="G621" s="288"/>
      <c r="H621" s="288"/>
      <c r="I621" s="528"/>
      <c r="J621" s="25"/>
      <c r="K621" s="25"/>
      <c r="L621" s="25"/>
      <c r="M621" s="25"/>
      <c r="N621" s="25"/>
      <c r="O621" s="25"/>
      <c r="P621" s="25"/>
      <c r="Q621" s="25"/>
      <c r="R621" s="25"/>
      <c r="S621" s="25"/>
    </row>
    <row r="622" spans="1:19" ht="21.75" customHeight="1" x14ac:dyDescent="0.25">
      <c r="A622" s="15" t="s">
        <v>185</v>
      </c>
      <c r="B622" s="44">
        <f>C619*1.67</f>
        <v>450.9</v>
      </c>
      <c r="C622" s="560"/>
      <c r="D622" s="287"/>
      <c r="E622" s="288"/>
      <c r="F622" s="288"/>
      <c r="G622" s="288"/>
      <c r="H622" s="288"/>
      <c r="I622" s="528"/>
      <c r="J622" s="25"/>
      <c r="K622" s="25"/>
      <c r="L622" s="25"/>
      <c r="M622" s="25"/>
      <c r="N622" s="25"/>
      <c r="O622" s="25"/>
      <c r="P622" s="25"/>
      <c r="Q622" s="25"/>
      <c r="R622" s="25"/>
      <c r="S622" s="25"/>
    </row>
    <row r="623" spans="1:19" ht="21.75" customHeight="1" x14ac:dyDescent="0.25">
      <c r="A623" s="21" t="s">
        <v>205</v>
      </c>
      <c r="B623" s="10">
        <f>C623</f>
        <v>0.7</v>
      </c>
      <c r="C623" s="527">
        <v>0.7</v>
      </c>
      <c r="D623" s="287"/>
      <c r="E623" s="288"/>
      <c r="F623" s="288"/>
      <c r="G623" s="288"/>
      <c r="H623" s="288"/>
      <c r="I623" s="528"/>
      <c r="J623" s="25"/>
      <c r="K623" s="25"/>
      <c r="L623" s="25"/>
      <c r="M623" s="25"/>
      <c r="N623" s="25"/>
      <c r="O623" s="25"/>
      <c r="P623" s="25"/>
      <c r="Q623" s="25"/>
      <c r="R623" s="25"/>
      <c r="S623" s="25"/>
    </row>
    <row r="624" spans="1:19" ht="21.75" customHeight="1" x14ac:dyDescent="0.25">
      <c r="A624" s="21" t="s">
        <v>206</v>
      </c>
      <c r="B624" s="10">
        <f>C624</f>
        <v>0.55000000000000004</v>
      </c>
      <c r="C624" s="62">
        <v>0.55000000000000004</v>
      </c>
      <c r="D624" s="11"/>
      <c r="E624" s="11"/>
      <c r="F624" s="11"/>
      <c r="G624" s="11"/>
      <c r="H624" s="11"/>
      <c r="I624" s="127"/>
      <c r="J624" s="25"/>
      <c r="K624" s="25"/>
      <c r="L624" s="25"/>
      <c r="M624" s="25"/>
      <c r="N624" s="25"/>
      <c r="O624" s="25"/>
      <c r="P624" s="25"/>
      <c r="Q624" s="25"/>
      <c r="R624" s="25"/>
      <c r="S624" s="25"/>
    </row>
    <row r="625" spans="1:19" ht="21.75" customHeight="1" x14ac:dyDescent="0.25">
      <c r="A625" s="9" t="s">
        <v>207</v>
      </c>
      <c r="B625" s="10">
        <f>C625</f>
        <v>0.55000000000000004</v>
      </c>
      <c r="C625" s="10">
        <v>0.55000000000000004</v>
      </c>
      <c r="D625" s="11"/>
      <c r="E625" s="11"/>
      <c r="F625" s="11"/>
      <c r="G625" s="11"/>
      <c r="H625" s="11"/>
      <c r="I625" s="127"/>
      <c r="J625" s="25"/>
      <c r="K625" s="25"/>
      <c r="L625" s="25"/>
      <c r="M625" s="25"/>
      <c r="N625" s="25"/>
      <c r="O625" s="25"/>
      <c r="P625" s="25"/>
      <c r="Q625" s="25"/>
      <c r="R625" s="25"/>
      <c r="S625" s="25"/>
    </row>
    <row r="626" spans="1:19" ht="21.75" customHeight="1" x14ac:dyDescent="0.25">
      <c r="A626" s="304" t="s">
        <v>208</v>
      </c>
      <c r="B626" s="10"/>
      <c r="C626" s="305">
        <v>6</v>
      </c>
      <c r="D626" s="11"/>
      <c r="E626" s="11"/>
      <c r="F626" s="11"/>
      <c r="G626" s="11"/>
      <c r="H626" s="11"/>
      <c r="I626" s="127"/>
      <c r="J626" s="25"/>
      <c r="K626" s="25"/>
      <c r="L626" s="25"/>
      <c r="M626" s="25"/>
      <c r="N626" s="25"/>
      <c r="O626" s="25"/>
      <c r="P626" s="25"/>
      <c r="Q626" s="25"/>
      <c r="R626" s="25"/>
      <c r="S626" s="25"/>
    </row>
    <row r="627" spans="1:19" ht="21.75" customHeight="1" x14ac:dyDescent="0.25">
      <c r="A627" s="273" t="s">
        <v>181</v>
      </c>
      <c r="B627" s="10">
        <f>C627*1.28</f>
        <v>1.6640000000000001</v>
      </c>
      <c r="C627" s="62">
        <v>1.3</v>
      </c>
      <c r="D627" s="11"/>
      <c r="E627" s="11"/>
      <c r="F627" s="11"/>
      <c r="G627" s="11"/>
      <c r="H627" s="11"/>
      <c r="I627" s="127"/>
      <c r="J627" s="25"/>
      <c r="K627" s="25"/>
      <c r="L627" s="25"/>
      <c r="M627" s="25"/>
      <c r="N627" s="25"/>
      <c r="O627" s="25"/>
      <c r="P627" s="25"/>
      <c r="Q627" s="25"/>
      <c r="R627" s="25"/>
      <c r="S627" s="25"/>
    </row>
    <row r="628" spans="1:19" ht="21.75" customHeight="1" x14ac:dyDescent="0.25">
      <c r="A628" s="18" t="s">
        <v>71</v>
      </c>
      <c r="B628" s="10">
        <f>C628</f>
        <v>6</v>
      </c>
      <c r="C628" s="246">
        <v>6</v>
      </c>
      <c r="D628" s="11"/>
      <c r="E628" s="11"/>
      <c r="F628" s="11"/>
      <c r="G628" s="11"/>
      <c r="H628" s="11"/>
      <c r="I628" s="127"/>
      <c r="J628" s="25"/>
      <c r="K628" s="25"/>
      <c r="L628" s="25"/>
      <c r="M628" s="25"/>
      <c r="N628" s="25"/>
      <c r="O628" s="25"/>
      <c r="P628" s="25"/>
      <c r="Q628" s="25"/>
      <c r="R628" s="25"/>
      <c r="S628" s="25"/>
    </row>
    <row r="629" spans="1:19" ht="21.75" customHeight="1" x14ac:dyDescent="0.25">
      <c r="A629" s="204" t="s">
        <v>211</v>
      </c>
      <c r="B629" s="255"/>
      <c r="C629" s="255"/>
      <c r="D629" s="256">
        <v>200</v>
      </c>
      <c r="E629" s="211">
        <v>0.26</v>
      </c>
      <c r="F629" s="211">
        <v>7.0000000000000007E-2</v>
      </c>
      <c r="G629" s="211">
        <v>6.16</v>
      </c>
      <c r="H629" s="211">
        <v>26.41</v>
      </c>
      <c r="I629" s="251"/>
      <c r="J629" s="25"/>
      <c r="K629" s="25"/>
      <c r="L629" s="25"/>
      <c r="M629" s="25"/>
      <c r="N629" s="25"/>
      <c r="O629" s="25"/>
      <c r="P629" s="25"/>
      <c r="Q629" s="25"/>
      <c r="R629" s="25"/>
      <c r="S629" s="25"/>
    </row>
    <row r="630" spans="1:19" ht="21.75" customHeight="1" x14ac:dyDescent="0.25">
      <c r="A630" s="9" t="s">
        <v>209</v>
      </c>
      <c r="B630" s="133">
        <f t="shared" ref="B630:B635" si="13">C630</f>
        <v>1</v>
      </c>
      <c r="C630" s="133">
        <v>1</v>
      </c>
      <c r="D630" s="111"/>
      <c r="E630" s="17"/>
      <c r="F630" s="17"/>
      <c r="G630" s="17"/>
      <c r="H630" s="17"/>
      <c r="I630" s="19"/>
      <c r="J630" s="25"/>
      <c r="K630" s="25"/>
      <c r="L630" s="25"/>
      <c r="M630" s="25"/>
      <c r="N630" s="25"/>
      <c r="O630" s="25"/>
      <c r="P630" s="25"/>
      <c r="Q630" s="25"/>
      <c r="R630" s="25"/>
      <c r="S630" s="25"/>
    </row>
    <row r="631" spans="1:19" ht="21.75" customHeight="1" x14ac:dyDescent="0.25">
      <c r="A631" s="14" t="s">
        <v>104</v>
      </c>
      <c r="B631" s="134">
        <f t="shared" si="13"/>
        <v>8</v>
      </c>
      <c r="C631" s="222">
        <v>8</v>
      </c>
      <c r="D631" s="111"/>
      <c r="E631" s="17"/>
      <c r="F631" s="17"/>
      <c r="G631" s="17"/>
      <c r="H631" s="17"/>
      <c r="I631" s="19"/>
      <c r="J631" s="25"/>
      <c r="K631" s="25"/>
      <c r="L631" s="25"/>
      <c r="M631" s="25"/>
      <c r="N631" s="25"/>
      <c r="O631" s="25"/>
      <c r="P631" s="25"/>
      <c r="Q631" s="25"/>
      <c r="R631" s="25"/>
      <c r="S631" s="25"/>
    </row>
    <row r="632" spans="1:19" ht="21.75" customHeight="1" x14ac:dyDescent="0.25">
      <c r="A632" s="14" t="s">
        <v>210</v>
      </c>
      <c r="B632" s="134">
        <f t="shared" si="13"/>
        <v>0.5</v>
      </c>
      <c r="C632" s="222">
        <v>0.5</v>
      </c>
      <c r="D632" s="111"/>
      <c r="E632" s="17"/>
      <c r="F632" s="17"/>
      <c r="G632" s="17"/>
      <c r="H632" s="17"/>
      <c r="I632" s="19"/>
      <c r="J632" s="25"/>
      <c r="K632" s="25"/>
      <c r="L632" s="25"/>
      <c r="M632" s="25"/>
      <c r="N632" s="25"/>
      <c r="O632" s="25"/>
      <c r="P632" s="25"/>
      <c r="Q632" s="25"/>
      <c r="R632" s="25"/>
      <c r="S632" s="25"/>
    </row>
    <row r="633" spans="1:19" ht="21.75" customHeight="1" x14ac:dyDescent="0.25">
      <c r="A633" s="40" t="s">
        <v>85</v>
      </c>
      <c r="B633" s="41">
        <f t="shared" si="13"/>
        <v>200</v>
      </c>
      <c r="C633" s="41">
        <v>200</v>
      </c>
      <c r="D633" s="75"/>
      <c r="E633" s="8"/>
      <c r="F633" s="8"/>
      <c r="G633" s="8"/>
      <c r="H633" s="17"/>
      <c r="I633" s="19"/>
      <c r="J633" s="25"/>
      <c r="K633" s="25"/>
      <c r="L633" s="25"/>
      <c r="M633" s="25"/>
      <c r="N633" s="25"/>
      <c r="O633" s="25"/>
      <c r="P633" s="25"/>
      <c r="Q633" s="25"/>
      <c r="R633" s="25"/>
      <c r="S633" s="25"/>
    </row>
    <row r="634" spans="1:19" ht="21.75" customHeight="1" x14ac:dyDescent="0.25">
      <c r="A634" s="302" t="s">
        <v>110</v>
      </c>
      <c r="B634" s="294">
        <f t="shared" si="13"/>
        <v>18</v>
      </c>
      <c r="C634" s="294">
        <v>18</v>
      </c>
      <c r="D634" s="234">
        <v>18</v>
      </c>
      <c r="E634" s="200">
        <v>1.44</v>
      </c>
      <c r="F634" s="200">
        <v>0.23</v>
      </c>
      <c r="G634" s="200">
        <v>9.5399999999999991</v>
      </c>
      <c r="H634" s="200">
        <v>45</v>
      </c>
      <c r="I634" s="251"/>
      <c r="J634" s="25"/>
      <c r="K634" s="25"/>
      <c r="L634" s="25"/>
      <c r="M634" s="25"/>
      <c r="N634" s="25"/>
      <c r="O634" s="25"/>
      <c r="P634" s="25"/>
      <c r="Q634" s="25"/>
      <c r="R634" s="25"/>
      <c r="S634" s="25"/>
    </row>
    <row r="635" spans="1:19" ht="21.75" customHeight="1" x14ac:dyDescent="0.25">
      <c r="A635" s="212" t="s">
        <v>78</v>
      </c>
      <c r="B635" s="213">
        <f t="shared" si="13"/>
        <v>28</v>
      </c>
      <c r="C635" s="213">
        <v>28</v>
      </c>
      <c r="D635" s="214" t="s">
        <v>138</v>
      </c>
      <c r="E635" s="200">
        <v>2.2400000000000002</v>
      </c>
      <c r="F635" s="211">
        <v>0.33</v>
      </c>
      <c r="G635" s="211">
        <v>13.44</v>
      </c>
      <c r="H635" s="211">
        <v>64.400000000000006</v>
      </c>
      <c r="I635" s="200"/>
      <c r="J635" s="25"/>
      <c r="K635" s="25"/>
      <c r="L635" s="25"/>
      <c r="M635" s="25"/>
      <c r="N635" s="25"/>
      <c r="O635" s="25"/>
      <c r="P635" s="25"/>
      <c r="Q635" s="25"/>
      <c r="R635" s="25"/>
      <c r="S635" s="25"/>
    </row>
    <row r="636" spans="1:19" ht="24.75" customHeight="1" x14ac:dyDescent="0.25">
      <c r="A636" s="424" t="s">
        <v>318</v>
      </c>
      <c r="B636" s="385"/>
      <c r="C636" s="385"/>
      <c r="D636" s="394">
        <f>D567+D534</f>
        <v>1472</v>
      </c>
      <c r="E636" s="386">
        <f>E567+E534</f>
        <v>51.390000000000008</v>
      </c>
      <c r="F636" s="386">
        <f>F567+F534</f>
        <v>55.259999999999991</v>
      </c>
      <c r="G636" s="386">
        <f>G567+G534</f>
        <v>221.43</v>
      </c>
      <c r="H636" s="386">
        <f>H567+H534</f>
        <v>1598.7399999999998</v>
      </c>
      <c r="I636" s="387"/>
      <c r="J636" s="25"/>
      <c r="K636" s="25"/>
      <c r="L636" s="25"/>
      <c r="M636" s="25"/>
      <c r="N636" s="25"/>
      <c r="O636" s="25"/>
      <c r="P636" s="25"/>
      <c r="Q636" s="25"/>
      <c r="R636" s="25"/>
      <c r="S636" s="25"/>
    </row>
    <row r="637" spans="1:19" ht="37.5" customHeight="1" x14ac:dyDescent="0.25">
      <c r="A637" s="568" t="s">
        <v>23</v>
      </c>
      <c r="B637" s="569"/>
      <c r="C637" s="569"/>
      <c r="D637" s="569"/>
      <c r="E637" s="569"/>
      <c r="F637" s="569"/>
      <c r="G637" s="569"/>
      <c r="H637" s="569"/>
      <c r="I637" s="569"/>
      <c r="J637" s="25"/>
      <c r="K637" s="25"/>
      <c r="L637" s="25"/>
      <c r="M637" s="25"/>
      <c r="N637" s="25"/>
      <c r="O637" s="25"/>
      <c r="P637" s="25"/>
      <c r="Q637" s="25"/>
      <c r="R637" s="25"/>
      <c r="S637" s="25"/>
    </row>
    <row r="638" spans="1:19" ht="21.75" customHeight="1" x14ac:dyDescent="0.25">
      <c r="A638" s="573" t="s">
        <v>2</v>
      </c>
      <c r="B638" s="576" t="s">
        <v>3</v>
      </c>
      <c r="C638" s="576" t="s">
        <v>4</v>
      </c>
      <c r="D638" s="579" t="s">
        <v>5</v>
      </c>
      <c r="E638" s="580"/>
      <c r="F638" s="580"/>
      <c r="G638" s="580"/>
      <c r="H638" s="581"/>
      <c r="I638" s="45"/>
      <c r="J638" s="25"/>
      <c r="K638" s="25"/>
      <c r="L638" s="25"/>
      <c r="M638" s="25"/>
      <c r="N638" s="25"/>
      <c r="O638" s="25"/>
      <c r="P638" s="25"/>
      <c r="Q638" s="25"/>
      <c r="R638" s="25"/>
      <c r="S638" s="25"/>
    </row>
    <row r="639" spans="1:19" ht="21.75" customHeight="1" x14ac:dyDescent="0.25">
      <c r="A639" s="574"/>
      <c r="B639" s="577"/>
      <c r="C639" s="577"/>
      <c r="D639" s="591" t="s">
        <v>6</v>
      </c>
      <c r="E639" s="573" t="s">
        <v>7</v>
      </c>
      <c r="F639" s="573" t="s">
        <v>8</v>
      </c>
      <c r="G639" s="573" t="s">
        <v>9</v>
      </c>
      <c r="H639" s="582" t="s">
        <v>10</v>
      </c>
      <c r="I639" s="45"/>
      <c r="J639" s="25"/>
      <c r="K639" s="25"/>
      <c r="L639" s="25"/>
      <c r="M639" s="25"/>
      <c r="N639" s="25"/>
      <c r="O639" s="25"/>
      <c r="P639" s="25"/>
      <c r="Q639" s="25"/>
      <c r="R639" s="25"/>
      <c r="S639" s="25"/>
    </row>
    <row r="640" spans="1:19" ht="7.5" customHeight="1" x14ac:dyDescent="0.25">
      <c r="A640" s="575"/>
      <c r="B640" s="578"/>
      <c r="C640" s="578"/>
      <c r="D640" s="592"/>
      <c r="E640" s="575"/>
      <c r="F640" s="575"/>
      <c r="G640" s="575"/>
      <c r="H640" s="583"/>
      <c r="I640" s="45"/>
      <c r="J640" s="25"/>
      <c r="K640" s="25"/>
      <c r="L640" s="25"/>
      <c r="M640" s="25"/>
      <c r="N640" s="25"/>
      <c r="O640" s="25"/>
      <c r="P640" s="25"/>
      <c r="Q640" s="25"/>
      <c r="R640" s="25"/>
      <c r="S640" s="25"/>
    </row>
    <row r="641" spans="1:19" ht="31.5" customHeight="1" x14ac:dyDescent="0.25">
      <c r="A641" s="567" t="s">
        <v>42</v>
      </c>
      <c r="B641" s="567"/>
      <c r="C641" s="567"/>
      <c r="D641" s="221">
        <f>D642+D653+D669+D680+D684</f>
        <v>696</v>
      </c>
      <c r="E641" s="203">
        <f>E642+E653+E669+E680+E684</f>
        <v>22.25</v>
      </c>
      <c r="F641" s="203">
        <f>F642+F653+F669+F680+F684</f>
        <v>22.22</v>
      </c>
      <c r="G641" s="203">
        <f>G642+G653+G669+G680+G684</f>
        <v>99.49</v>
      </c>
      <c r="H641" s="203">
        <f>H642+H653+H669+H680+H684</f>
        <v>706.19</v>
      </c>
      <c r="I641" s="203"/>
      <c r="J641" s="25"/>
      <c r="K641" s="25"/>
      <c r="L641" s="25"/>
      <c r="M641" s="25"/>
      <c r="N641" s="25"/>
      <c r="O641" s="25"/>
      <c r="P641" s="25"/>
      <c r="Q641" s="25"/>
      <c r="R641" s="25"/>
      <c r="S641" s="25"/>
    </row>
    <row r="642" spans="1:19" ht="21.75" customHeight="1" x14ac:dyDescent="0.25">
      <c r="A642" s="519" t="s">
        <v>280</v>
      </c>
      <c r="B642" s="160"/>
      <c r="C642" s="198"/>
      <c r="D642" s="199" t="s">
        <v>416</v>
      </c>
      <c r="E642" s="200">
        <v>3.41</v>
      </c>
      <c r="F642" s="200">
        <v>4.08</v>
      </c>
      <c r="G642" s="200">
        <v>20.309999999999999</v>
      </c>
      <c r="H642" s="200">
        <v>126.14</v>
      </c>
      <c r="I642" s="160"/>
      <c r="J642" s="25"/>
      <c r="K642" s="25"/>
      <c r="L642" s="25"/>
      <c r="M642" s="25"/>
      <c r="N642" s="25"/>
      <c r="O642" s="25"/>
      <c r="P642" s="25"/>
      <c r="Q642" s="25"/>
      <c r="R642" s="25"/>
      <c r="S642" s="25"/>
    </row>
    <row r="643" spans="1:19" ht="21.75" customHeight="1" x14ac:dyDescent="0.25">
      <c r="A643" s="39" t="s">
        <v>98</v>
      </c>
      <c r="B643" s="52">
        <f>C643*1.2</f>
        <v>24</v>
      </c>
      <c r="C643" s="52">
        <v>20</v>
      </c>
      <c r="D643" s="125"/>
      <c r="E643" s="317"/>
      <c r="F643" s="317"/>
      <c r="G643" s="317"/>
      <c r="H643" s="317"/>
      <c r="I643" s="52"/>
      <c r="J643" s="25"/>
      <c r="K643" s="25"/>
      <c r="L643" s="25"/>
      <c r="M643" s="25"/>
      <c r="N643" s="25"/>
      <c r="O643" s="25"/>
      <c r="P643" s="25"/>
      <c r="Q643" s="25"/>
      <c r="R643" s="25"/>
      <c r="S643" s="25"/>
    </row>
    <row r="644" spans="1:19" ht="21.75" customHeight="1" x14ac:dyDescent="0.25">
      <c r="A644" s="39" t="s">
        <v>86</v>
      </c>
      <c r="B644" s="52">
        <f>C644*1.2</f>
        <v>12</v>
      </c>
      <c r="C644" s="52">
        <v>10</v>
      </c>
      <c r="D644" s="125"/>
      <c r="E644" s="317"/>
      <c r="F644" s="317"/>
      <c r="G644" s="317"/>
      <c r="H644" s="317"/>
      <c r="I644" s="52"/>
      <c r="J644" s="25"/>
      <c r="K644" s="25"/>
      <c r="L644" s="25"/>
      <c r="M644" s="25"/>
      <c r="N644" s="25"/>
      <c r="O644" s="25"/>
      <c r="P644" s="25"/>
      <c r="Q644" s="25"/>
      <c r="R644" s="25"/>
      <c r="S644" s="25"/>
    </row>
    <row r="645" spans="1:19" ht="21.75" customHeight="1" x14ac:dyDescent="0.25">
      <c r="A645" s="9" t="s">
        <v>97</v>
      </c>
      <c r="B645" s="52">
        <f>C645*1.2</f>
        <v>12</v>
      </c>
      <c r="C645" s="22">
        <v>10</v>
      </c>
      <c r="D645" s="47"/>
      <c r="E645" s="317"/>
      <c r="F645" s="317"/>
      <c r="G645" s="317"/>
      <c r="H645" s="317"/>
      <c r="I645" s="4"/>
      <c r="J645" s="25"/>
      <c r="K645" s="25"/>
      <c r="L645" s="25"/>
      <c r="M645" s="25"/>
      <c r="N645" s="25"/>
      <c r="O645" s="25"/>
      <c r="P645" s="25"/>
      <c r="Q645" s="25"/>
      <c r="R645" s="25"/>
      <c r="S645" s="25"/>
    </row>
    <row r="646" spans="1:19" ht="21.75" customHeight="1" x14ac:dyDescent="0.25">
      <c r="A646" s="274" t="s">
        <v>190</v>
      </c>
      <c r="B646" s="52"/>
      <c r="C646" s="291">
        <v>20</v>
      </c>
      <c r="D646" s="47"/>
      <c r="E646" s="48"/>
      <c r="F646" s="48"/>
      <c r="G646" s="48"/>
      <c r="H646" s="52"/>
      <c r="I646" s="48"/>
      <c r="J646" s="25"/>
      <c r="K646" s="25"/>
      <c r="L646" s="25"/>
      <c r="M646" s="25"/>
      <c r="N646" s="25"/>
      <c r="O646" s="25"/>
      <c r="P646" s="25"/>
      <c r="Q646" s="25"/>
      <c r="R646" s="25"/>
      <c r="S646" s="25"/>
    </row>
    <row r="647" spans="1:19" ht="21.75" customHeight="1" x14ac:dyDescent="0.25">
      <c r="A647" s="14" t="s">
        <v>191</v>
      </c>
      <c r="B647" s="52">
        <f>C647</f>
        <v>13.33</v>
      </c>
      <c r="C647" s="224">
        <v>13.33</v>
      </c>
      <c r="D647" s="47"/>
      <c r="E647" s="48"/>
      <c r="F647" s="48"/>
      <c r="G647" s="48"/>
      <c r="H647" s="52"/>
      <c r="I647" s="48"/>
      <c r="J647" s="25"/>
      <c r="K647" s="25"/>
      <c r="L647" s="25"/>
      <c r="M647" s="25"/>
      <c r="N647" s="25"/>
      <c r="O647" s="25"/>
      <c r="P647" s="25"/>
      <c r="Q647" s="25"/>
      <c r="R647" s="25"/>
      <c r="S647" s="25"/>
    </row>
    <row r="648" spans="1:19" ht="21.75" customHeight="1" x14ac:dyDescent="0.25">
      <c r="A648" s="268" t="s">
        <v>158</v>
      </c>
      <c r="B648" s="62"/>
      <c r="C648" s="269">
        <v>10</v>
      </c>
      <c r="D648" s="47"/>
      <c r="E648" s="48"/>
      <c r="F648" s="48"/>
      <c r="G648" s="48"/>
      <c r="H648" s="52"/>
      <c r="I648" s="48"/>
      <c r="J648" s="25"/>
      <c r="K648" s="25"/>
      <c r="L648" s="25"/>
      <c r="M648" s="25"/>
      <c r="N648" s="25"/>
      <c r="O648" s="25"/>
      <c r="P648" s="25"/>
      <c r="Q648" s="25"/>
      <c r="R648" s="25"/>
      <c r="S648" s="25"/>
    </row>
    <row r="649" spans="1:19" ht="21.75" customHeight="1" x14ac:dyDescent="0.25">
      <c r="A649" s="9" t="s">
        <v>159</v>
      </c>
      <c r="B649" s="10">
        <f>C649</f>
        <v>8</v>
      </c>
      <c r="C649" s="10">
        <v>8</v>
      </c>
      <c r="D649" s="47"/>
      <c r="E649" s="48"/>
      <c r="F649" s="48"/>
      <c r="G649" s="48"/>
      <c r="H649" s="52"/>
      <c r="I649" s="48"/>
      <c r="J649" s="25"/>
      <c r="K649" s="25"/>
      <c r="L649" s="25"/>
      <c r="M649" s="25"/>
      <c r="N649" s="25"/>
      <c r="O649" s="25"/>
      <c r="P649" s="25"/>
      <c r="Q649" s="25"/>
      <c r="R649" s="25"/>
      <c r="S649" s="25"/>
    </row>
    <row r="650" spans="1:19" ht="21.75" customHeight="1" x14ac:dyDescent="0.25">
      <c r="A650" s="9" t="s">
        <v>85</v>
      </c>
      <c r="B650" s="10">
        <f>C650</f>
        <v>10</v>
      </c>
      <c r="C650" s="10">
        <v>10</v>
      </c>
      <c r="D650" s="47"/>
      <c r="E650" s="48"/>
      <c r="F650" s="48"/>
      <c r="G650" s="48"/>
      <c r="H650" s="52"/>
      <c r="I650" s="48"/>
      <c r="J650" s="25"/>
      <c r="K650" s="25"/>
      <c r="L650" s="25"/>
      <c r="M650" s="25"/>
      <c r="N650" s="25"/>
      <c r="O650" s="25"/>
      <c r="P650" s="25"/>
      <c r="Q650" s="25"/>
      <c r="R650" s="25"/>
      <c r="S650" s="25"/>
    </row>
    <row r="651" spans="1:19" ht="21.75" customHeight="1" x14ac:dyDescent="0.25">
      <c r="A651" s="9" t="s">
        <v>189</v>
      </c>
      <c r="B651" s="10">
        <f>C651</f>
        <v>15</v>
      </c>
      <c r="C651" s="10">
        <v>15</v>
      </c>
      <c r="D651" s="47"/>
      <c r="E651" s="48"/>
      <c r="F651" s="48"/>
      <c r="G651" s="48"/>
      <c r="H651" s="52"/>
      <c r="I651" s="48"/>
      <c r="J651" s="25"/>
      <c r="K651" s="25"/>
      <c r="L651" s="25"/>
      <c r="M651" s="25"/>
      <c r="N651" s="25"/>
      <c r="O651" s="25"/>
      <c r="P651" s="25"/>
      <c r="Q651" s="25"/>
      <c r="R651" s="25"/>
      <c r="S651" s="25"/>
    </row>
    <row r="652" spans="1:19" ht="21.75" customHeight="1" x14ac:dyDescent="0.25">
      <c r="A652" s="14" t="s">
        <v>187</v>
      </c>
      <c r="B652" s="22">
        <f>C652</f>
        <v>120</v>
      </c>
      <c r="C652" s="22">
        <v>120</v>
      </c>
      <c r="D652" s="47"/>
      <c r="E652" s="48"/>
      <c r="F652" s="48"/>
      <c r="G652" s="48"/>
      <c r="H652" s="52"/>
      <c r="I652" s="48"/>
      <c r="J652" s="25"/>
      <c r="K652" s="25"/>
      <c r="L652" s="25"/>
      <c r="M652" s="25"/>
      <c r="N652" s="25"/>
      <c r="O652" s="25"/>
      <c r="P652" s="25"/>
      <c r="Q652" s="25"/>
      <c r="R652" s="25"/>
      <c r="S652" s="25"/>
    </row>
    <row r="653" spans="1:19" ht="21.75" customHeight="1" x14ac:dyDescent="0.25">
      <c r="A653" s="207" t="s">
        <v>167</v>
      </c>
      <c r="B653" s="276"/>
      <c r="C653" s="208"/>
      <c r="D653" s="206">
        <v>100</v>
      </c>
      <c r="E653" s="200">
        <f>E654+E661</f>
        <v>12.030000000000001</v>
      </c>
      <c r="F653" s="200">
        <f>F654+F661</f>
        <v>12.03</v>
      </c>
      <c r="G653" s="200">
        <f>G654+G661</f>
        <v>7.6300000000000008</v>
      </c>
      <c r="H653" s="200">
        <f>H654+H661</f>
        <v>201.14</v>
      </c>
      <c r="I653" s="277"/>
      <c r="J653" s="25"/>
      <c r="K653" s="25"/>
      <c r="L653" s="25"/>
      <c r="M653" s="25"/>
      <c r="N653" s="25"/>
      <c r="O653" s="25"/>
      <c r="P653" s="25"/>
      <c r="Q653" s="25"/>
      <c r="R653" s="25"/>
      <c r="S653" s="25"/>
    </row>
    <row r="654" spans="1:19" ht="21.75" customHeight="1" x14ac:dyDescent="0.25">
      <c r="A654" s="98" t="s">
        <v>173</v>
      </c>
      <c r="B654" s="155">
        <f>C654*1.1</f>
        <v>60.500000000000007</v>
      </c>
      <c r="C654" s="246">
        <v>55</v>
      </c>
      <c r="D654" s="125"/>
      <c r="E654" s="17">
        <v>10.07</v>
      </c>
      <c r="F654" s="17">
        <v>8.19</v>
      </c>
      <c r="G654" s="17">
        <v>2.72</v>
      </c>
      <c r="H654" s="17">
        <v>136.07</v>
      </c>
      <c r="I654" s="147"/>
      <c r="J654" s="25"/>
      <c r="K654" s="25"/>
      <c r="L654" s="25"/>
      <c r="M654" s="25"/>
      <c r="N654" s="25"/>
      <c r="O654" s="25"/>
      <c r="P654" s="25"/>
      <c r="Q654" s="25"/>
      <c r="R654" s="25"/>
      <c r="S654" s="25"/>
    </row>
    <row r="655" spans="1:19" ht="21.75" customHeight="1" x14ac:dyDescent="0.25">
      <c r="A655" s="98" t="s">
        <v>174</v>
      </c>
      <c r="B655" s="155">
        <f>C655*1.1</f>
        <v>60.500000000000007</v>
      </c>
      <c r="C655" s="246">
        <v>55</v>
      </c>
      <c r="D655" s="125"/>
      <c r="E655" s="17"/>
      <c r="F655" s="17"/>
      <c r="G655" s="17"/>
      <c r="H655" s="17"/>
      <c r="I655" s="147"/>
      <c r="J655" s="25"/>
      <c r="K655" s="25"/>
      <c r="L655" s="25"/>
      <c r="M655" s="25"/>
      <c r="N655" s="25"/>
      <c r="O655" s="25"/>
      <c r="P655" s="25"/>
      <c r="Q655" s="25"/>
      <c r="R655" s="25"/>
      <c r="S655" s="25"/>
    </row>
    <row r="656" spans="1:19" ht="21.75" customHeight="1" x14ac:dyDescent="0.25">
      <c r="A656" s="98" t="s">
        <v>71</v>
      </c>
      <c r="B656" s="155">
        <f>C656</f>
        <v>6</v>
      </c>
      <c r="C656" s="246">
        <v>6</v>
      </c>
      <c r="D656" s="125"/>
      <c r="E656" s="17"/>
      <c r="F656" s="17"/>
      <c r="G656" s="17"/>
      <c r="H656" s="17"/>
      <c r="I656" s="147"/>
      <c r="J656" s="25"/>
      <c r="K656" s="25"/>
      <c r="L656" s="25"/>
      <c r="M656" s="25"/>
      <c r="N656" s="25"/>
      <c r="O656" s="25"/>
      <c r="P656" s="25"/>
      <c r="Q656" s="25"/>
      <c r="R656" s="25"/>
      <c r="S656" s="25"/>
    </row>
    <row r="657" spans="1:19" ht="21.75" customHeight="1" x14ac:dyDescent="0.25">
      <c r="A657" s="98" t="s">
        <v>70</v>
      </c>
      <c r="B657" s="155">
        <f>C657*1.19</f>
        <v>13.220899999999999</v>
      </c>
      <c r="C657" s="246">
        <v>11.11</v>
      </c>
      <c r="D657" s="125"/>
      <c r="E657" s="17"/>
      <c r="F657" s="17"/>
      <c r="G657" s="17"/>
      <c r="H657" s="17"/>
      <c r="I657" s="8"/>
      <c r="J657" s="25"/>
      <c r="K657" s="25"/>
      <c r="L657" s="25"/>
      <c r="M657" s="25"/>
      <c r="N657" s="25"/>
      <c r="O657" s="25"/>
      <c r="P657" s="25"/>
      <c r="Q657" s="25"/>
      <c r="R657" s="25"/>
      <c r="S657" s="25"/>
    </row>
    <row r="658" spans="1:19" ht="21.75" customHeight="1" x14ac:dyDescent="0.25">
      <c r="A658" s="9" t="s">
        <v>168</v>
      </c>
      <c r="B658" s="10">
        <f>C658</f>
        <v>11</v>
      </c>
      <c r="C658" s="10">
        <v>11</v>
      </c>
      <c r="D658" s="11"/>
      <c r="E658" s="11"/>
      <c r="F658" s="11"/>
      <c r="G658" s="11"/>
      <c r="H658" s="11"/>
      <c r="I658" s="30"/>
      <c r="J658" s="25"/>
      <c r="K658" s="25"/>
      <c r="L658" s="25"/>
      <c r="M658" s="25"/>
      <c r="N658" s="25"/>
      <c r="O658" s="25"/>
      <c r="P658" s="25"/>
      <c r="Q658" s="25"/>
      <c r="R658" s="25"/>
      <c r="S658" s="25"/>
    </row>
    <row r="659" spans="1:19" ht="21.75" customHeight="1" x14ac:dyDescent="0.25">
      <c r="A659" s="12" t="s">
        <v>169</v>
      </c>
      <c r="B659" s="10">
        <f>C659</f>
        <v>11</v>
      </c>
      <c r="C659" s="13">
        <v>11</v>
      </c>
      <c r="D659" s="11"/>
      <c r="E659" s="11"/>
      <c r="F659" s="11"/>
      <c r="G659" s="11"/>
      <c r="H659" s="11"/>
      <c r="I659" s="22"/>
      <c r="J659" s="25"/>
      <c r="K659" s="25"/>
      <c r="L659" s="25"/>
      <c r="M659" s="25"/>
      <c r="N659" s="25"/>
      <c r="O659" s="25"/>
      <c r="P659" s="25"/>
      <c r="Q659" s="25"/>
      <c r="R659" s="25"/>
      <c r="S659" s="25"/>
    </row>
    <row r="660" spans="1:19" ht="21.75" customHeight="1" x14ac:dyDescent="0.25">
      <c r="A660" s="14" t="s">
        <v>161</v>
      </c>
      <c r="B660" s="10">
        <f>C660</f>
        <v>2</v>
      </c>
      <c r="C660" s="13">
        <v>2</v>
      </c>
      <c r="D660" s="11"/>
      <c r="E660" s="11"/>
      <c r="F660" s="11"/>
      <c r="G660" s="11"/>
      <c r="H660" s="11"/>
      <c r="I660" s="22"/>
      <c r="J660" s="25"/>
      <c r="K660" s="25"/>
      <c r="L660" s="25"/>
      <c r="M660" s="25"/>
      <c r="N660" s="25"/>
      <c r="O660" s="25"/>
      <c r="P660" s="25"/>
      <c r="Q660" s="25"/>
      <c r="R660" s="25"/>
      <c r="S660" s="25"/>
    </row>
    <row r="661" spans="1:19" ht="21.75" customHeight="1" x14ac:dyDescent="0.25">
      <c r="A661" s="274" t="s">
        <v>420</v>
      </c>
      <c r="B661" s="10"/>
      <c r="C661" s="13"/>
      <c r="D661" s="189">
        <v>50</v>
      </c>
      <c r="E661" s="278">
        <v>1.96</v>
      </c>
      <c r="F661" s="278">
        <v>3.84</v>
      </c>
      <c r="G661" s="278">
        <v>4.91</v>
      </c>
      <c r="H661" s="278">
        <v>65.069999999999993</v>
      </c>
      <c r="I661" s="202"/>
      <c r="J661" s="25"/>
      <c r="K661" s="25"/>
      <c r="L661" s="25"/>
      <c r="M661" s="25"/>
      <c r="N661" s="25"/>
      <c r="O661" s="25"/>
      <c r="P661" s="25"/>
      <c r="Q661" s="25"/>
      <c r="R661" s="25"/>
      <c r="S661" s="25"/>
    </row>
    <row r="662" spans="1:19" ht="21.75" customHeight="1" x14ac:dyDescent="0.25">
      <c r="A662" s="9" t="s">
        <v>102</v>
      </c>
      <c r="B662" s="10">
        <f>C662*1.02</f>
        <v>61.2</v>
      </c>
      <c r="C662" s="10">
        <v>60</v>
      </c>
      <c r="D662" s="11"/>
      <c r="E662" s="11"/>
      <c r="F662" s="11"/>
      <c r="G662" s="11"/>
      <c r="H662" s="11"/>
      <c r="I662" s="317"/>
      <c r="J662" s="25"/>
      <c r="K662" s="25"/>
      <c r="L662" s="25"/>
      <c r="M662" s="25"/>
      <c r="N662" s="25"/>
      <c r="O662" s="25"/>
      <c r="P662" s="25"/>
      <c r="Q662" s="25"/>
      <c r="R662" s="25"/>
      <c r="S662" s="25"/>
    </row>
    <row r="663" spans="1:19" ht="24.75" customHeight="1" x14ac:dyDescent="0.25">
      <c r="A663" s="15" t="s">
        <v>80</v>
      </c>
      <c r="B663" s="10">
        <f>C663</f>
        <v>4</v>
      </c>
      <c r="C663" s="10">
        <v>4</v>
      </c>
      <c r="D663" s="11"/>
      <c r="E663" s="11"/>
      <c r="F663" s="11"/>
      <c r="G663" s="11"/>
      <c r="H663" s="11"/>
      <c r="I663" s="121"/>
      <c r="J663" s="25"/>
      <c r="K663" s="25"/>
      <c r="L663" s="25"/>
      <c r="M663" s="25"/>
      <c r="N663" s="25"/>
      <c r="O663" s="25"/>
      <c r="P663" s="25"/>
      <c r="Q663" s="25"/>
      <c r="R663" s="25"/>
      <c r="S663" s="25"/>
    </row>
    <row r="664" spans="1:19" ht="21.75" customHeight="1" x14ac:dyDescent="0.25">
      <c r="A664" s="18" t="s">
        <v>140</v>
      </c>
      <c r="B664" s="19">
        <f>C664</f>
        <v>4.25</v>
      </c>
      <c r="C664" s="175">
        <v>4.25</v>
      </c>
      <c r="D664" s="27"/>
      <c r="E664" s="317"/>
      <c r="F664" s="317"/>
      <c r="G664" s="317"/>
      <c r="H664" s="317"/>
      <c r="I664" s="522"/>
      <c r="J664" s="25"/>
      <c r="K664" s="25"/>
      <c r="L664" s="25"/>
      <c r="M664" s="25"/>
      <c r="N664" s="25"/>
      <c r="O664" s="25"/>
      <c r="P664" s="25"/>
      <c r="Q664" s="25"/>
      <c r="R664" s="25"/>
      <c r="S664" s="25"/>
    </row>
    <row r="665" spans="1:19" ht="21.75" customHeight="1" x14ac:dyDescent="0.25">
      <c r="A665" s="18" t="s">
        <v>170</v>
      </c>
      <c r="B665" s="133">
        <f>C665</f>
        <v>0.5</v>
      </c>
      <c r="C665" s="133">
        <v>0.5</v>
      </c>
      <c r="D665" s="99"/>
      <c r="E665" s="52"/>
      <c r="F665" s="52"/>
      <c r="G665" s="52"/>
      <c r="H665" s="52"/>
      <c r="I665" s="115"/>
      <c r="J665" s="25"/>
      <c r="K665" s="25"/>
      <c r="L665" s="25"/>
      <c r="M665" s="25"/>
      <c r="N665" s="25"/>
      <c r="O665" s="25"/>
      <c r="P665" s="25"/>
      <c r="Q665" s="25"/>
      <c r="R665" s="25"/>
      <c r="S665" s="25"/>
    </row>
    <row r="666" spans="1:19" ht="21.75" customHeight="1" x14ac:dyDescent="0.25">
      <c r="A666" s="9" t="s">
        <v>159</v>
      </c>
      <c r="B666" s="133">
        <f>C666</f>
        <v>0.25</v>
      </c>
      <c r="C666" s="133">
        <v>0.25</v>
      </c>
      <c r="D666" s="6"/>
      <c r="E666" s="52"/>
      <c r="F666" s="52"/>
      <c r="G666" s="52"/>
      <c r="H666" s="52"/>
      <c r="I666" s="115"/>
      <c r="J666" s="25"/>
      <c r="K666" s="25"/>
      <c r="L666" s="25"/>
      <c r="M666" s="25"/>
      <c r="N666" s="25"/>
      <c r="O666" s="25"/>
      <c r="P666" s="25"/>
      <c r="Q666" s="25"/>
      <c r="R666" s="25"/>
      <c r="S666" s="25"/>
    </row>
    <row r="667" spans="1:19" ht="21.75" customHeight="1" x14ac:dyDescent="0.25">
      <c r="A667" s="9" t="s">
        <v>268</v>
      </c>
      <c r="B667" s="133">
        <f>C667*1.1</f>
        <v>2.2000000000000002</v>
      </c>
      <c r="C667" s="133">
        <v>2</v>
      </c>
      <c r="D667" s="6"/>
      <c r="E667" s="52"/>
      <c r="F667" s="52"/>
      <c r="G667" s="52"/>
      <c r="H667" s="52"/>
      <c r="I667" s="115"/>
      <c r="J667" s="25"/>
      <c r="K667" s="25"/>
      <c r="L667" s="25"/>
      <c r="M667" s="25"/>
      <c r="N667" s="25"/>
      <c r="O667" s="25"/>
      <c r="P667" s="25"/>
      <c r="Q667" s="25"/>
      <c r="R667" s="25"/>
      <c r="S667" s="25"/>
    </row>
    <row r="668" spans="1:19" ht="21.75" customHeight="1" x14ac:dyDescent="0.25">
      <c r="A668" s="9" t="s">
        <v>88</v>
      </c>
      <c r="B668" s="133">
        <f>C668*1.3</f>
        <v>0.32500000000000001</v>
      </c>
      <c r="C668" s="133">
        <v>0.25</v>
      </c>
      <c r="D668" s="6"/>
      <c r="E668" s="52"/>
      <c r="F668" s="52"/>
      <c r="G668" s="52"/>
      <c r="H668" s="52"/>
      <c r="I668" s="115"/>
      <c r="J668" s="25"/>
      <c r="K668" s="25"/>
      <c r="L668" s="25"/>
      <c r="M668" s="25"/>
      <c r="N668" s="25"/>
      <c r="O668" s="25"/>
      <c r="P668" s="25"/>
      <c r="Q668" s="25"/>
      <c r="R668" s="25"/>
      <c r="S668" s="25"/>
    </row>
    <row r="669" spans="1:19" ht="24" customHeight="1" x14ac:dyDescent="0.25">
      <c r="A669" s="193" t="s">
        <v>171</v>
      </c>
      <c r="B669" s="205"/>
      <c r="C669" s="205"/>
      <c r="D669" s="206">
        <v>180</v>
      </c>
      <c r="E669" s="200">
        <v>3.61</v>
      </c>
      <c r="F669" s="200">
        <v>5.65</v>
      </c>
      <c r="G669" s="200">
        <v>43.69</v>
      </c>
      <c r="H669" s="200">
        <v>254.83</v>
      </c>
      <c r="I669" s="275"/>
      <c r="J669" s="25"/>
      <c r="K669" s="25"/>
      <c r="L669" s="25"/>
      <c r="M669" s="25"/>
      <c r="N669" s="25"/>
      <c r="O669" s="25"/>
      <c r="P669" s="25"/>
      <c r="Q669" s="25"/>
      <c r="R669" s="25"/>
      <c r="S669" s="25"/>
    </row>
    <row r="670" spans="1:19" ht="21.75" customHeight="1" x14ac:dyDescent="0.25">
      <c r="A670" s="9" t="s">
        <v>172</v>
      </c>
      <c r="B670" s="133">
        <f>C670</f>
        <v>67</v>
      </c>
      <c r="C670" s="133">
        <v>67</v>
      </c>
      <c r="D670" s="6"/>
      <c r="E670" s="52"/>
      <c r="F670" s="52"/>
      <c r="G670" s="52"/>
      <c r="H670" s="52"/>
      <c r="I670" s="115"/>
      <c r="J670" s="25"/>
      <c r="K670" s="25"/>
      <c r="L670" s="25"/>
      <c r="M670" s="25"/>
      <c r="N670" s="25"/>
      <c r="O670" s="25"/>
      <c r="P670" s="25"/>
      <c r="Q670" s="25"/>
      <c r="R670" s="25"/>
      <c r="S670" s="25"/>
    </row>
    <row r="671" spans="1:19" ht="21.75" customHeight="1" x14ac:dyDescent="0.25">
      <c r="A671" s="9" t="s">
        <v>85</v>
      </c>
      <c r="B671" s="133">
        <f>C671</f>
        <v>167.5</v>
      </c>
      <c r="C671" s="133">
        <f>C670*2.5</f>
        <v>167.5</v>
      </c>
      <c r="D671" s="6"/>
      <c r="E671" s="52"/>
      <c r="F671" s="52"/>
      <c r="G671" s="52"/>
      <c r="H671" s="52"/>
      <c r="I671" s="115"/>
    </row>
    <row r="672" spans="1:19" ht="21.75" customHeight="1" x14ac:dyDescent="0.25">
      <c r="A672" s="9" t="s">
        <v>80</v>
      </c>
      <c r="B672" s="133">
        <f>C672</f>
        <v>3.6</v>
      </c>
      <c r="C672" s="133">
        <v>3.6</v>
      </c>
      <c r="D672" s="6"/>
      <c r="E672" s="52"/>
      <c r="F672" s="52"/>
      <c r="G672" s="52"/>
      <c r="H672" s="52"/>
      <c r="I672" s="115"/>
    </row>
    <row r="673" spans="1:9" ht="21.75" customHeight="1" x14ac:dyDescent="0.25">
      <c r="A673" s="9" t="s">
        <v>170</v>
      </c>
      <c r="B673" s="133">
        <f>C673</f>
        <v>1.2</v>
      </c>
      <c r="C673" s="133">
        <v>1.2</v>
      </c>
      <c r="D673" s="6"/>
      <c r="E673" s="52"/>
      <c r="F673" s="52"/>
      <c r="G673" s="52"/>
      <c r="H673" s="52"/>
      <c r="I673" s="115"/>
    </row>
    <row r="674" spans="1:9" ht="21.75" customHeight="1" x14ac:dyDescent="0.25">
      <c r="A674" s="595" t="s">
        <v>13</v>
      </c>
      <c r="B674" s="596"/>
      <c r="C674" s="596"/>
      <c r="D674" s="596"/>
      <c r="E674" s="596"/>
      <c r="F674" s="596"/>
      <c r="G674" s="596"/>
      <c r="H674" s="597"/>
      <c r="I674" s="115"/>
    </row>
    <row r="675" spans="1:9" ht="21.75" customHeight="1" x14ac:dyDescent="0.25">
      <c r="A675" s="193" t="s">
        <v>298</v>
      </c>
      <c r="B675" s="205"/>
      <c r="C675" s="205"/>
      <c r="D675" s="206">
        <v>180</v>
      </c>
      <c r="E675" s="200">
        <v>3.15</v>
      </c>
      <c r="F675" s="200">
        <v>5.84</v>
      </c>
      <c r="G675" s="200">
        <v>49.52</v>
      </c>
      <c r="H675" s="200">
        <v>257.95999999999998</v>
      </c>
      <c r="I675" s="373" t="s">
        <v>306</v>
      </c>
    </row>
    <row r="676" spans="1:9" ht="21.75" customHeight="1" x14ac:dyDescent="0.25">
      <c r="A676" s="9" t="s">
        <v>299</v>
      </c>
      <c r="B676" s="133">
        <v>55</v>
      </c>
      <c r="C676" s="133">
        <v>67</v>
      </c>
      <c r="D676" s="6"/>
      <c r="E676" s="52"/>
      <c r="F676" s="52"/>
      <c r="G676" s="52"/>
      <c r="H676" s="52"/>
      <c r="I676" s="115"/>
    </row>
    <row r="677" spans="1:9" ht="21.75" customHeight="1" x14ac:dyDescent="0.25">
      <c r="A677" s="9" t="s">
        <v>85</v>
      </c>
      <c r="B677" s="133">
        <v>137.5</v>
      </c>
      <c r="C677" s="133">
        <v>137.5</v>
      </c>
      <c r="D677" s="6"/>
      <c r="E677" s="52"/>
      <c r="F677" s="52"/>
      <c r="G677" s="52"/>
      <c r="H677" s="52"/>
      <c r="I677" s="115"/>
    </row>
    <row r="678" spans="1:9" ht="21.75" customHeight="1" x14ac:dyDescent="0.25">
      <c r="A678" s="9" t="s">
        <v>80</v>
      </c>
      <c r="B678" s="133">
        <v>5</v>
      </c>
      <c r="C678" s="133">
        <v>6</v>
      </c>
      <c r="D678" s="6"/>
      <c r="E678" s="52"/>
      <c r="F678" s="52"/>
      <c r="G678" s="52"/>
      <c r="H678" s="52"/>
      <c r="I678" s="115"/>
    </row>
    <row r="679" spans="1:9" ht="21.75" customHeight="1" x14ac:dyDescent="0.25">
      <c r="A679" s="9" t="s">
        <v>170</v>
      </c>
      <c r="B679" s="133">
        <v>1</v>
      </c>
      <c r="C679" s="133">
        <v>1.2</v>
      </c>
      <c r="D679" s="6"/>
      <c r="E679" s="52"/>
      <c r="F679" s="52"/>
      <c r="G679" s="52"/>
      <c r="H679" s="52"/>
      <c r="I679" s="115"/>
    </row>
    <row r="680" spans="1:9" ht="21.75" customHeight="1" x14ac:dyDescent="0.25">
      <c r="A680" s="204" t="s">
        <v>276</v>
      </c>
      <c r="B680" s="205"/>
      <c r="C680" s="205"/>
      <c r="D680" s="206">
        <v>200</v>
      </c>
      <c r="E680" s="200">
        <v>0.32</v>
      </c>
      <c r="F680" s="200">
        <v>0</v>
      </c>
      <c r="G680" s="200">
        <v>8.7799999999999994</v>
      </c>
      <c r="H680" s="200">
        <v>34.08</v>
      </c>
      <c r="I680" s="200" t="s">
        <v>101</v>
      </c>
    </row>
    <row r="681" spans="1:9" ht="21.75" customHeight="1" x14ac:dyDescent="0.25">
      <c r="A681" s="9" t="s">
        <v>151</v>
      </c>
      <c r="B681" s="133">
        <f>C681</f>
        <v>13</v>
      </c>
      <c r="C681" s="133">
        <v>13</v>
      </c>
      <c r="D681" s="6"/>
      <c r="E681" s="22"/>
      <c r="F681" s="22"/>
      <c r="G681" s="22"/>
      <c r="H681" s="52"/>
      <c r="I681" s="22"/>
    </row>
    <row r="682" spans="1:9" ht="21.75" customHeight="1" x14ac:dyDescent="0.25">
      <c r="A682" s="14" t="s">
        <v>16</v>
      </c>
      <c r="B682" s="134">
        <f>C682</f>
        <v>8</v>
      </c>
      <c r="C682" s="222">
        <v>8</v>
      </c>
      <c r="D682" s="6"/>
      <c r="E682" s="22"/>
      <c r="F682" s="8"/>
      <c r="G682" s="8"/>
      <c r="H682" s="317"/>
      <c r="I682" s="30"/>
    </row>
    <row r="683" spans="1:9" ht="21.75" customHeight="1" x14ac:dyDescent="0.25">
      <c r="A683" s="40" t="s">
        <v>85</v>
      </c>
      <c r="B683" s="41">
        <f>C683</f>
        <v>200</v>
      </c>
      <c r="C683" s="41">
        <v>200</v>
      </c>
      <c r="D683" s="6"/>
      <c r="E683" s="22"/>
      <c r="F683" s="8"/>
      <c r="G683" s="8"/>
      <c r="H683" s="317"/>
      <c r="I683" s="30"/>
    </row>
    <row r="684" spans="1:9" ht="27.75" customHeight="1" x14ac:dyDescent="0.25">
      <c r="A684" s="302" t="s">
        <v>110</v>
      </c>
      <c r="B684" s="294">
        <f>C684</f>
        <v>36</v>
      </c>
      <c r="C684" s="294">
        <v>36</v>
      </c>
      <c r="D684" s="260">
        <v>36</v>
      </c>
      <c r="E684" s="200">
        <v>2.88</v>
      </c>
      <c r="F684" s="200">
        <v>0.46</v>
      </c>
      <c r="G684" s="200">
        <v>19.079999999999998</v>
      </c>
      <c r="H684" s="200">
        <v>90</v>
      </c>
      <c r="I684" s="251"/>
    </row>
    <row r="685" spans="1:9" ht="27.75" customHeight="1" x14ac:dyDescent="0.25">
      <c r="A685" s="567" t="s">
        <v>315</v>
      </c>
      <c r="B685" s="567"/>
      <c r="C685" s="567"/>
      <c r="D685" s="232">
        <f>D686+D698+D720+D735+D740+D741</f>
        <v>815</v>
      </c>
      <c r="E685" s="203">
        <f>E686+E698+E720+E735+E740+E741</f>
        <v>30.25</v>
      </c>
      <c r="F685" s="203">
        <f>F686+F698+F720+F735+F740+F741</f>
        <v>32.15</v>
      </c>
      <c r="G685" s="203">
        <f>G686+G698+G720+G735+G740+G741</f>
        <v>128.56</v>
      </c>
      <c r="H685" s="203">
        <f>H686+H698+H720+H735+H740+H741</f>
        <v>954.25999999999988</v>
      </c>
      <c r="I685" s="203"/>
    </row>
    <row r="686" spans="1:9" ht="23.25" customHeight="1" x14ac:dyDescent="0.25">
      <c r="A686" s="237" t="s">
        <v>115</v>
      </c>
      <c r="B686" s="230"/>
      <c r="C686" s="230"/>
      <c r="D686" s="206">
        <v>100</v>
      </c>
      <c r="E686" s="211">
        <v>1.41</v>
      </c>
      <c r="F686" s="211">
        <v>10.37</v>
      </c>
      <c r="G686" s="211">
        <v>6.68</v>
      </c>
      <c r="H686" s="211">
        <v>122.25</v>
      </c>
      <c r="I686" s="200"/>
    </row>
    <row r="687" spans="1:9" ht="23.25" customHeight="1" x14ac:dyDescent="0.25">
      <c r="A687" s="15" t="s">
        <v>116</v>
      </c>
      <c r="B687" s="62">
        <f>C687*1.25</f>
        <v>56.25</v>
      </c>
      <c r="C687" s="556">
        <v>45</v>
      </c>
      <c r="D687" s="125"/>
      <c r="E687" s="17"/>
      <c r="F687" s="17"/>
      <c r="G687" s="17"/>
      <c r="H687" s="17"/>
      <c r="I687" s="317"/>
    </row>
    <row r="688" spans="1:9" ht="23.25" customHeight="1" x14ac:dyDescent="0.25">
      <c r="A688" s="15" t="s">
        <v>117</v>
      </c>
      <c r="B688" s="62">
        <f>C687*1.35</f>
        <v>60.750000000000007</v>
      </c>
      <c r="C688" s="557"/>
      <c r="D688" s="125"/>
      <c r="E688" s="17"/>
      <c r="F688" s="17"/>
      <c r="G688" s="17"/>
      <c r="H688" s="17"/>
      <c r="I688" s="317"/>
    </row>
    <row r="689" spans="1:9" ht="23.25" customHeight="1" x14ac:dyDescent="0.25">
      <c r="A689" s="21" t="s">
        <v>89</v>
      </c>
      <c r="B689" s="10">
        <f>C689*1.25</f>
        <v>41.25</v>
      </c>
      <c r="C689" s="556">
        <v>33</v>
      </c>
      <c r="D689" s="125"/>
      <c r="E689" s="17"/>
      <c r="F689" s="17"/>
      <c r="G689" s="17"/>
      <c r="H689" s="17"/>
      <c r="I689" s="317"/>
    </row>
    <row r="690" spans="1:9" ht="23.25" customHeight="1" x14ac:dyDescent="0.25">
      <c r="A690" s="21" t="s">
        <v>90</v>
      </c>
      <c r="B690" s="10">
        <f>C689*1.33</f>
        <v>43.89</v>
      </c>
      <c r="C690" s="557"/>
      <c r="D690" s="125"/>
      <c r="E690" s="17"/>
      <c r="F690" s="17"/>
      <c r="G690" s="17"/>
      <c r="H690" s="17"/>
      <c r="I690" s="317"/>
    </row>
    <row r="691" spans="1:9" ht="23.25" customHeight="1" x14ac:dyDescent="0.25">
      <c r="A691" s="15" t="s">
        <v>118</v>
      </c>
      <c r="B691" s="62">
        <f>C691*1.13</f>
        <v>18.079999999999998</v>
      </c>
      <c r="C691" s="62">
        <v>16</v>
      </c>
      <c r="D691" s="125"/>
      <c r="E691" s="17"/>
      <c r="F691" s="17"/>
      <c r="G691" s="17"/>
      <c r="H691" s="17"/>
      <c r="I691" s="317"/>
    </row>
    <row r="692" spans="1:9" ht="23.25" customHeight="1" x14ac:dyDescent="0.25">
      <c r="A692" s="15" t="s">
        <v>119</v>
      </c>
      <c r="B692" s="62">
        <f t="shared" ref="B692:B697" si="14">C692</f>
        <v>0.5</v>
      </c>
      <c r="C692" s="62">
        <v>0.5</v>
      </c>
      <c r="D692" s="125"/>
      <c r="E692" s="17"/>
      <c r="F692" s="17"/>
      <c r="G692" s="17"/>
      <c r="H692" s="17"/>
      <c r="I692" s="317"/>
    </row>
    <row r="693" spans="1:9" ht="23.25" customHeight="1" x14ac:dyDescent="0.25">
      <c r="A693" s="18" t="s">
        <v>71</v>
      </c>
      <c r="B693" s="6">
        <f t="shared" si="14"/>
        <v>5</v>
      </c>
      <c r="C693" s="6">
        <v>5</v>
      </c>
      <c r="D693" s="67"/>
      <c r="E693" s="119"/>
      <c r="F693" s="119"/>
      <c r="G693" s="119"/>
      <c r="H693" s="67"/>
      <c r="I693" s="30"/>
    </row>
    <row r="694" spans="1:9" ht="23.25" customHeight="1" x14ac:dyDescent="0.25">
      <c r="A694" s="18" t="s">
        <v>96</v>
      </c>
      <c r="B694" s="6">
        <f t="shared" si="14"/>
        <v>9</v>
      </c>
      <c r="C694" s="6">
        <v>9</v>
      </c>
      <c r="D694" s="67"/>
      <c r="E694" s="119"/>
      <c r="F694" s="119"/>
      <c r="G694" s="119"/>
      <c r="H694" s="67"/>
      <c r="I694" s="30"/>
    </row>
    <row r="695" spans="1:9" ht="23.25" customHeight="1" x14ac:dyDescent="0.25">
      <c r="A695" s="18" t="s">
        <v>79</v>
      </c>
      <c r="B695" s="6">
        <f t="shared" si="14"/>
        <v>0.2</v>
      </c>
      <c r="C695" s="6">
        <v>0.2</v>
      </c>
      <c r="D695" s="67"/>
      <c r="E695" s="119"/>
      <c r="F695" s="119"/>
      <c r="G695" s="119"/>
      <c r="H695" s="67"/>
      <c r="I695" s="30"/>
    </row>
    <row r="696" spans="1:9" ht="23.25" customHeight="1" x14ac:dyDescent="0.25">
      <c r="A696" s="18" t="s">
        <v>104</v>
      </c>
      <c r="B696" s="6">
        <f t="shared" si="14"/>
        <v>0.5</v>
      </c>
      <c r="C696" s="6">
        <v>0.5</v>
      </c>
      <c r="D696" s="67"/>
      <c r="E696" s="119"/>
      <c r="F696" s="119"/>
      <c r="G696" s="119"/>
      <c r="H696" s="67"/>
      <c r="I696" s="30"/>
    </row>
    <row r="697" spans="1:9" ht="23.25" customHeight="1" x14ac:dyDescent="0.25">
      <c r="A697" s="18" t="s">
        <v>120</v>
      </c>
      <c r="B697" s="6">
        <f t="shared" si="14"/>
        <v>2</v>
      </c>
      <c r="C697" s="6">
        <v>2</v>
      </c>
      <c r="D697" s="67"/>
      <c r="E697" s="119"/>
      <c r="F697" s="119"/>
      <c r="G697" s="119"/>
      <c r="H697" s="67"/>
      <c r="I697" s="30"/>
    </row>
    <row r="698" spans="1:9" ht="23.25" customHeight="1" x14ac:dyDescent="0.25">
      <c r="A698" s="296" t="s">
        <v>381</v>
      </c>
      <c r="B698" s="279"/>
      <c r="C698" s="279"/>
      <c r="D698" s="112">
        <v>250</v>
      </c>
      <c r="E698" s="113">
        <v>14.04</v>
      </c>
      <c r="F698" s="113">
        <v>12.17</v>
      </c>
      <c r="G698" s="113">
        <v>29.27</v>
      </c>
      <c r="H698" s="113">
        <v>343.34</v>
      </c>
      <c r="I698" s="113"/>
    </row>
    <row r="699" spans="1:9" ht="23.25" customHeight="1" x14ac:dyDescent="0.25">
      <c r="A699" s="290" t="s">
        <v>70</v>
      </c>
      <c r="B699" s="64">
        <f>C699*1.19</f>
        <v>17.849999999999998</v>
      </c>
      <c r="C699" s="418">
        <v>15</v>
      </c>
      <c r="D699" s="282"/>
      <c r="E699" s="121"/>
      <c r="F699" s="121"/>
      <c r="G699" s="121"/>
      <c r="H699" s="121"/>
      <c r="I699" s="121"/>
    </row>
    <row r="700" spans="1:9" ht="23.25" customHeight="1" x14ac:dyDescent="0.25">
      <c r="A700" s="21" t="s">
        <v>89</v>
      </c>
      <c r="B700" s="10">
        <f>C700*1.25</f>
        <v>37.5</v>
      </c>
      <c r="C700" s="527">
        <v>30</v>
      </c>
      <c r="D700" s="282"/>
      <c r="E700" s="121"/>
      <c r="F700" s="121"/>
      <c r="G700" s="121"/>
      <c r="H700" s="121"/>
      <c r="I700" s="121"/>
    </row>
    <row r="701" spans="1:9" ht="23.25" customHeight="1" x14ac:dyDescent="0.25">
      <c r="A701" s="21" t="s">
        <v>90</v>
      </c>
      <c r="B701" s="10">
        <f>C700*1.33</f>
        <v>39.900000000000006</v>
      </c>
      <c r="C701" s="319"/>
      <c r="D701" s="282"/>
      <c r="E701" s="121"/>
      <c r="F701" s="121"/>
      <c r="G701" s="121"/>
      <c r="H701" s="121"/>
      <c r="I701" s="121"/>
    </row>
    <row r="702" spans="1:9" ht="23.25" customHeight="1" x14ac:dyDescent="0.25">
      <c r="A702" s="290" t="s">
        <v>180</v>
      </c>
      <c r="B702" s="52">
        <f>C702</f>
        <v>1</v>
      </c>
      <c r="C702" s="52">
        <v>1</v>
      </c>
      <c r="D702" s="282"/>
      <c r="E702" s="121"/>
      <c r="F702" s="121"/>
      <c r="G702" s="121"/>
      <c r="H702" s="121"/>
      <c r="I702" s="121"/>
    </row>
    <row r="703" spans="1:9" ht="23.25" customHeight="1" x14ac:dyDescent="0.25">
      <c r="A703" s="290" t="s">
        <v>140</v>
      </c>
      <c r="B703" s="52">
        <f>C703</f>
        <v>5</v>
      </c>
      <c r="C703" s="52">
        <v>5</v>
      </c>
      <c r="D703" s="282"/>
      <c r="E703" s="121"/>
      <c r="F703" s="121"/>
      <c r="G703" s="121"/>
      <c r="H703" s="121"/>
      <c r="I703" s="121"/>
    </row>
    <row r="704" spans="1:9" ht="23.25" customHeight="1" x14ac:dyDescent="0.25">
      <c r="A704" s="290" t="s">
        <v>102</v>
      </c>
      <c r="B704" s="52">
        <f>C704</f>
        <v>55</v>
      </c>
      <c r="C704" s="52">
        <v>55</v>
      </c>
      <c r="D704" s="282"/>
      <c r="E704" s="121"/>
      <c r="F704" s="121"/>
      <c r="G704" s="121"/>
      <c r="H704" s="121"/>
      <c r="I704" s="121"/>
    </row>
    <row r="705" spans="1:9" ht="23.25" customHeight="1" x14ac:dyDescent="0.25">
      <c r="A705" s="15" t="s">
        <v>79</v>
      </c>
      <c r="B705" s="44">
        <f>C705</f>
        <v>0.5</v>
      </c>
      <c r="C705" s="44">
        <v>0.5</v>
      </c>
      <c r="D705" s="45"/>
      <c r="E705" s="8"/>
      <c r="F705" s="8"/>
      <c r="G705" s="8"/>
      <c r="H705" s="317"/>
      <c r="I705" s="45"/>
    </row>
    <row r="706" spans="1:9" ht="23.25" customHeight="1" x14ac:dyDescent="0.25">
      <c r="A706" s="15" t="s">
        <v>182</v>
      </c>
      <c r="B706" s="44">
        <f>C706*1.33</f>
        <v>79.800000000000011</v>
      </c>
      <c r="C706" s="316">
        <v>60</v>
      </c>
      <c r="D706" s="45"/>
      <c r="E706" s="8"/>
      <c r="F706" s="8"/>
      <c r="G706" s="8"/>
      <c r="H706" s="317"/>
      <c r="I706" s="45"/>
    </row>
    <row r="707" spans="1:9" ht="23.25" customHeight="1" x14ac:dyDescent="0.25">
      <c r="A707" s="15" t="s">
        <v>183</v>
      </c>
      <c r="B707" s="44">
        <f>C706*1.43</f>
        <v>85.8</v>
      </c>
      <c r="C707" s="342"/>
      <c r="D707" s="45"/>
      <c r="E707" s="8"/>
      <c r="F707" s="8"/>
      <c r="G707" s="8"/>
      <c r="H707" s="317"/>
      <c r="I707" s="45"/>
    </row>
    <row r="708" spans="1:9" ht="23.25" customHeight="1" x14ac:dyDescent="0.25">
      <c r="A708" s="15" t="s">
        <v>184</v>
      </c>
      <c r="B708" s="44">
        <f>C706*1.54</f>
        <v>92.4</v>
      </c>
      <c r="C708" s="342"/>
      <c r="D708" s="45"/>
      <c r="E708" s="8"/>
      <c r="F708" s="8"/>
      <c r="G708" s="8"/>
      <c r="H708" s="317"/>
      <c r="I708" s="45"/>
    </row>
    <row r="709" spans="1:9" ht="23.25" customHeight="1" x14ac:dyDescent="0.25">
      <c r="A709" s="15" t="s">
        <v>185</v>
      </c>
      <c r="B709" s="44">
        <f>C706*1.67</f>
        <v>100.19999999999999</v>
      </c>
      <c r="C709" s="343"/>
      <c r="D709" s="45"/>
      <c r="E709" s="8"/>
      <c r="F709" s="8"/>
      <c r="G709" s="8"/>
      <c r="H709" s="317"/>
      <c r="I709" s="45"/>
    </row>
    <row r="710" spans="1:9" ht="23.25" customHeight="1" x14ac:dyDescent="0.25">
      <c r="A710" s="15" t="s">
        <v>382</v>
      </c>
      <c r="B710" s="44">
        <f>C710</f>
        <v>150</v>
      </c>
      <c r="C710" s="44">
        <v>150</v>
      </c>
      <c r="D710" s="45"/>
      <c r="E710" s="8"/>
      <c r="F710" s="8"/>
      <c r="G710" s="8"/>
      <c r="H710" s="317"/>
      <c r="I710" s="45"/>
    </row>
    <row r="711" spans="1:9" ht="23.25" customHeight="1" x14ac:dyDescent="0.25">
      <c r="A711" s="15" t="s">
        <v>195</v>
      </c>
      <c r="B711" s="63">
        <f>C711*1.02</f>
        <v>30.6</v>
      </c>
      <c r="C711" s="63">
        <v>30</v>
      </c>
      <c r="D711" s="45"/>
      <c r="E711" s="8"/>
      <c r="F711" s="8"/>
      <c r="G711" s="8"/>
      <c r="H711" s="317"/>
      <c r="I711" s="45"/>
    </row>
    <row r="712" spans="1:9" ht="23.25" customHeight="1" x14ac:dyDescent="0.25">
      <c r="A712" s="15" t="s">
        <v>181</v>
      </c>
      <c r="B712" s="44">
        <f>C712</f>
        <v>1</v>
      </c>
      <c r="C712" s="44">
        <v>1</v>
      </c>
      <c r="D712" s="45"/>
      <c r="E712" s="8"/>
      <c r="F712" s="8"/>
      <c r="G712" s="8"/>
      <c r="H712" s="317"/>
      <c r="I712" s="45"/>
    </row>
    <row r="713" spans="1:9" ht="23.25" customHeight="1" x14ac:dyDescent="0.25">
      <c r="A713" s="15" t="s">
        <v>186</v>
      </c>
      <c r="B713" s="44">
        <f>C713</f>
        <v>10</v>
      </c>
      <c r="C713" s="44">
        <v>10</v>
      </c>
      <c r="D713" s="45"/>
      <c r="E713" s="8"/>
      <c r="F713" s="8"/>
      <c r="G713" s="8"/>
      <c r="H713" s="317"/>
      <c r="I713" s="45"/>
    </row>
    <row r="714" spans="1:9" ht="23.25" customHeight="1" x14ac:dyDescent="0.25">
      <c r="A714" s="15" t="s">
        <v>231</v>
      </c>
      <c r="B714" s="44">
        <f>C714</f>
        <v>10</v>
      </c>
      <c r="C714" s="44">
        <v>10</v>
      </c>
      <c r="D714" s="45"/>
      <c r="E714" s="8"/>
      <c r="F714" s="8"/>
      <c r="G714" s="8"/>
      <c r="H714" s="317"/>
      <c r="I714" s="45"/>
    </row>
    <row r="715" spans="1:9" ht="23.25" customHeight="1" x14ac:dyDescent="0.25">
      <c r="A715" s="188" t="s">
        <v>192</v>
      </c>
      <c r="B715" s="44"/>
      <c r="C715" s="293">
        <v>10</v>
      </c>
      <c r="D715" s="45"/>
      <c r="E715" s="8"/>
      <c r="F715" s="8"/>
      <c r="G715" s="8"/>
      <c r="H715" s="317"/>
      <c r="I715" s="45"/>
    </row>
    <row r="716" spans="1:9" ht="23.25" customHeight="1" x14ac:dyDescent="0.25">
      <c r="A716" s="292" t="s">
        <v>160</v>
      </c>
      <c r="B716" s="44">
        <f>C716*1.6</f>
        <v>16</v>
      </c>
      <c r="C716" s="44">
        <v>10</v>
      </c>
      <c r="D716" s="45"/>
      <c r="E716" s="8"/>
      <c r="F716" s="8"/>
      <c r="G716" s="8"/>
      <c r="H716" s="317"/>
      <c r="I716" s="45"/>
    </row>
    <row r="717" spans="1:9" ht="23.25" customHeight="1" x14ac:dyDescent="0.25">
      <c r="A717" s="552" t="s">
        <v>419</v>
      </c>
      <c r="B717" s="44"/>
      <c r="C717" s="293">
        <v>2</v>
      </c>
      <c r="D717" s="45"/>
      <c r="E717" s="8"/>
      <c r="F717" s="8"/>
      <c r="G717" s="8"/>
      <c r="H717" s="317"/>
      <c r="I717" s="45"/>
    </row>
    <row r="718" spans="1:9" ht="23.25" customHeight="1" x14ac:dyDescent="0.25">
      <c r="A718" s="551" t="s">
        <v>71</v>
      </c>
      <c r="B718" s="44">
        <f>C718</f>
        <v>2</v>
      </c>
      <c r="C718" s="44">
        <v>2</v>
      </c>
      <c r="D718" s="45"/>
      <c r="E718" s="8"/>
      <c r="F718" s="8"/>
      <c r="G718" s="8"/>
      <c r="H718" s="317"/>
      <c r="I718" s="45"/>
    </row>
    <row r="719" spans="1:9" ht="23.25" customHeight="1" x14ac:dyDescent="0.25">
      <c r="A719" s="551" t="s">
        <v>88</v>
      </c>
      <c r="B719" s="44">
        <f>C719*1.2</f>
        <v>0.6</v>
      </c>
      <c r="C719" s="44">
        <v>0.5</v>
      </c>
      <c r="D719" s="45"/>
      <c r="E719" s="8"/>
      <c r="F719" s="8"/>
      <c r="G719" s="8"/>
      <c r="H719" s="317"/>
      <c r="I719" s="45"/>
    </row>
    <row r="720" spans="1:9" ht="23.25" customHeight="1" x14ac:dyDescent="0.25">
      <c r="A720" s="484" t="s">
        <v>379</v>
      </c>
      <c r="B720" s="485"/>
      <c r="C720" s="486"/>
      <c r="D720" s="487" t="s">
        <v>412</v>
      </c>
      <c r="E720" s="488">
        <v>11.82</v>
      </c>
      <c r="F720" s="488">
        <v>8.85</v>
      </c>
      <c r="G720" s="488">
        <v>65.7</v>
      </c>
      <c r="H720" s="488">
        <v>372.21</v>
      </c>
      <c r="I720" s="218" t="s">
        <v>380</v>
      </c>
    </row>
    <row r="721" spans="1:9" ht="23.25" customHeight="1" x14ac:dyDescent="0.25">
      <c r="A721" s="465" t="s">
        <v>376</v>
      </c>
      <c r="B721" s="466">
        <f>C721*1.35</f>
        <v>77.625</v>
      </c>
      <c r="C721" s="466">
        <f>C722*1.25</f>
        <v>57.5</v>
      </c>
      <c r="D721" s="467"/>
      <c r="E721" s="468"/>
      <c r="F721" s="468"/>
      <c r="G721" s="468"/>
      <c r="H721" s="469"/>
      <c r="I721" s="71"/>
    </row>
    <row r="722" spans="1:9" ht="23.25" customHeight="1" x14ac:dyDescent="0.25">
      <c r="A722" s="470" t="s">
        <v>297</v>
      </c>
      <c r="B722" s="471"/>
      <c r="C722" s="471">
        <v>46</v>
      </c>
      <c r="D722" s="467"/>
      <c r="E722" s="468"/>
      <c r="F722" s="468"/>
      <c r="G722" s="468"/>
      <c r="H722" s="469"/>
      <c r="I722" s="71"/>
    </row>
    <row r="723" spans="1:9" ht="23.25" customHeight="1" x14ac:dyDescent="0.25">
      <c r="A723" s="472" t="s">
        <v>323</v>
      </c>
      <c r="B723" s="473">
        <f>C723*1.33</f>
        <v>214.13000000000002</v>
      </c>
      <c r="C723" s="473">
        <v>161</v>
      </c>
      <c r="D723" s="467"/>
      <c r="E723" s="468"/>
      <c r="F723" s="468"/>
      <c r="G723" s="468"/>
      <c r="H723" s="469"/>
      <c r="I723" s="71"/>
    </row>
    <row r="724" spans="1:9" ht="23.25" customHeight="1" x14ac:dyDescent="0.25">
      <c r="A724" s="472" t="s">
        <v>324</v>
      </c>
      <c r="B724" s="473">
        <f>C724*1.43</f>
        <v>230.23</v>
      </c>
      <c r="C724" s="473">
        <v>161</v>
      </c>
      <c r="D724" s="474"/>
      <c r="E724" s="466"/>
      <c r="F724" s="466"/>
      <c r="G724" s="466"/>
      <c r="H724" s="469"/>
      <c r="I724" s="71"/>
    </row>
    <row r="725" spans="1:9" ht="23.25" customHeight="1" x14ac:dyDescent="0.25">
      <c r="A725" s="472" t="s">
        <v>325</v>
      </c>
      <c r="B725" s="473">
        <f>C725*1.538</f>
        <v>247.61799999999999</v>
      </c>
      <c r="C725" s="473">
        <v>161</v>
      </c>
      <c r="D725" s="474"/>
      <c r="E725" s="466"/>
      <c r="F725" s="475"/>
      <c r="G725" s="475"/>
      <c r="H725" s="469"/>
      <c r="I725" s="71"/>
    </row>
    <row r="726" spans="1:9" ht="23.25" customHeight="1" x14ac:dyDescent="0.25">
      <c r="A726" s="472" t="s">
        <v>348</v>
      </c>
      <c r="B726" s="473">
        <f>C726*1.67</f>
        <v>268.87</v>
      </c>
      <c r="C726" s="473">
        <v>161</v>
      </c>
      <c r="D726" s="474"/>
      <c r="E726" s="466"/>
      <c r="F726" s="466"/>
      <c r="G726" s="466"/>
      <c r="H726" s="469"/>
      <c r="I726" s="71"/>
    </row>
    <row r="727" spans="1:9" ht="23.25" customHeight="1" x14ac:dyDescent="0.25">
      <c r="A727" s="476" t="s">
        <v>70</v>
      </c>
      <c r="B727" s="477">
        <f>1.19*C727</f>
        <v>13.684999999999999</v>
      </c>
      <c r="C727" s="477">
        <v>11.5</v>
      </c>
      <c r="D727" s="474"/>
      <c r="E727" s="466"/>
      <c r="F727" s="466"/>
      <c r="G727" s="466"/>
      <c r="H727" s="469"/>
      <c r="I727" s="71"/>
    </row>
    <row r="728" spans="1:9" ht="23.25" customHeight="1" x14ac:dyDescent="0.25">
      <c r="A728" s="476" t="s">
        <v>343</v>
      </c>
      <c r="B728" s="477">
        <f>C728*1.25</f>
        <v>34.5</v>
      </c>
      <c r="C728" s="477">
        <v>27.6</v>
      </c>
      <c r="D728" s="474"/>
      <c r="E728" s="466"/>
      <c r="F728" s="466"/>
      <c r="G728" s="466"/>
      <c r="H728" s="469"/>
      <c r="I728" s="156"/>
    </row>
    <row r="729" spans="1:9" ht="23.25" customHeight="1" x14ac:dyDescent="0.25">
      <c r="A729" s="476" t="s">
        <v>377</v>
      </c>
      <c r="B729" s="477">
        <f>C729*1.33</f>
        <v>36.708000000000006</v>
      </c>
      <c r="C729" s="477">
        <v>27.6</v>
      </c>
      <c r="D729" s="474"/>
      <c r="E729" s="466"/>
      <c r="F729" s="466"/>
      <c r="G729" s="466"/>
      <c r="H729" s="469"/>
      <c r="I729" s="156"/>
    </row>
    <row r="730" spans="1:9" ht="23.25" customHeight="1" x14ac:dyDescent="0.25">
      <c r="A730" s="476" t="s">
        <v>378</v>
      </c>
      <c r="B730" s="477">
        <v>0.01</v>
      </c>
      <c r="C730" s="477">
        <v>0.01</v>
      </c>
      <c r="D730" s="474"/>
      <c r="E730" s="466"/>
      <c r="F730" s="466"/>
      <c r="G730" s="466"/>
      <c r="H730" s="469"/>
      <c r="I730" s="156"/>
    </row>
    <row r="731" spans="1:9" ht="23.25" customHeight="1" x14ac:dyDescent="0.25">
      <c r="A731" s="476" t="s">
        <v>153</v>
      </c>
      <c r="B731" s="477">
        <f>C731</f>
        <v>11.5</v>
      </c>
      <c r="C731" s="477">
        <v>11.5</v>
      </c>
      <c r="D731" s="474"/>
      <c r="E731" s="466"/>
      <c r="F731" s="466"/>
      <c r="G731" s="466"/>
      <c r="H731" s="469"/>
      <c r="I731" s="156"/>
    </row>
    <row r="732" spans="1:9" ht="23.25" customHeight="1" x14ac:dyDescent="0.25">
      <c r="A732" s="476" t="s">
        <v>79</v>
      </c>
      <c r="B732" s="477">
        <f>C732</f>
        <v>0.5</v>
      </c>
      <c r="C732" s="477">
        <v>0.5</v>
      </c>
      <c r="D732" s="474"/>
      <c r="E732" s="466"/>
      <c r="F732" s="475"/>
      <c r="G732" s="475"/>
      <c r="H732" s="469"/>
      <c r="I732" s="23"/>
    </row>
    <row r="733" spans="1:9" ht="23.25" customHeight="1" x14ac:dyDescent="0.25">
      <c r="A733" s="476" t="s">
        <v>71</v>
      </c>
      <c r="B733" s="477">
        <f>C733</f>
        <v>5</v>
      </c>
      <c r="C733" s="477">
        <v>5</v>
      </c>
      <c r="D733" s="474"/>
      <c r="E733" s="466"/>
      <c r="F733" s="475"/>
      <c r="G733" s="475"/>
      <c r="H733" s="469"/>
      <c r="I733" s="23"/>
    </row>
    <row r="734" spans="1:9" ht="23.25" customHeight="1" x14ac:dyDescent="0.25">
      <c r="A734" s="478" t="s">
        <v>338</v>
      </c>
      <c r="B734" s="479">
        <f>C734</f>
        <v>70</v>
      </c>
      <c r="C734" s="479">
        <v>70</v>
      </c>
      <c r="D734" s="480"/>
      <c r="E734" s="481"/>
      <c r="F734" s="482"/>
      <c r="G734" s="482"/>
      <c r="H734" s="483"/>
      <c r="I734" s="23"/>
    </row>
    <row r="735" spans="1:9" ht="23.25" customHeight="1" x14ac:dyDescent="0.25">
      <c r="A735" s="204" t="s">
        <v>392</v>
      </c>
      <c r="B735" s="255"/>
      <c r="C735" s="255"/>
      <c r="D735" s="256">
        <v>200</v>
      </c>
      <c r="E735" s="211">
        <v>0.18</v>
      </c>
      <c r="F735" s="211">
        <v>0</v>
      </c>
      <c r="G735" s="211">
        <v>9.01</v>
      </c>
      <c r="H735" s="211">
        <v>30.68</v>
      </c>
      <c r="I735" s="251"/>
    </row>
    <row r="736" spans="1:9" ht="23.25" customHeight="1" x14ac:dyDescent="0.25">
      <c r="A736" s="369" t="s">
        <v>209</v>
      </c>
      <c r="B736" s="62">
        <f>C736</f>
        <v>1</v>
      </c>
      <c r="C736" s="62">
        <v>1</v>
      </c>
      <c r="D736" s="501"/>
      <c r="E736" s="17"/>
      <c r="F736" s="17"/>
      <c r="G736" s="17"/>
      <c r="H736" s="17"/>
      <c r="I736" s="71"/>
    </row>
    <row r="737" spans="1:19" ht="23.25" customHeight="1" x14ac:dyDescent="0.25">
      <c r="A737" s="9" t="s">
        <v>144</v>
      </c>
      <c r="B737" s="133">
        <f>C737</f>
        <v>6</v>
      </c>
      <c r="C737" s="133">
        <v>6</v>
      </c>
      <c r="D737" s="111"/>
      <c r="E737" s="17"/>
      <c r="F737" s="17"/>
      <c r="G737" s="17"/>
      <c r="H737" s="17"/>
      <c r="I737" s="19"/>
    </row>
    <row r="738" spans="1:19" ht="23.25" customHeight="1" x14ac:dyDescent="0.25">
      <c r="A738" s="14" t="s">
        <v>16</v>
      </c>
      <c r="B738" s="134">
        <f>C738</f>
        <v>8</v>
      </c>
      <c r="C738" s="222">
        <v>8</v>
      </c>
      <c r="D738" s="111"/>
      <c r="E738" s="17"/>
      <c r="F738" s="17"/>
      <c r="G738" s="17"/>
      <c r="H738" s="17"/>
      <c r="I738" s="19"/>
    </row>
    <row r="739" spans="1:19" ht="23.25" customHeight="1" x14ac:dyDescent="0.25">
      <c r="A739" s="40" t="s">
        <v>85</v>
      </c>
      <c r="B739" s="41">
        <f>C739</f>
        <v>200</v>
      </c>
      <c r="C739" s="41">
        <v>200</v>
      </c>
      <c r="D739" s="75"/>
      <c r="E739" s="8"/>
      <c r="F739" s="8"/>
      <c r="G739" s="8"/>
      <c r="H739" s="17"/>
      <c r="I739" s="19"/>
    </row>
    <row r="740" spans="1:19" ht="23.25" customHeight="1" x14ac:dyDescent="0.25">
      <c r="A740" s="212" t="s">
        <v>78</v>
      </c>
      <c r="B740" s="213">
        <f>C740</f>
        <v>13</v>
      </c>
      <c r="C740" s="213">
        <v>13</v>
      </c>
      <c r="D740" s="214" t="s">
        <v>166</v>
      </c>
      <c r="E740" s="200">
        <v>1.04</v>
      </c>
      <c r="F740" s="211">
        <v>0.48</v>
      </c>
      <c r="G740" s="211">
        <v>6.24</v>
      </c>
      <c r="H740" s="211">
        <v>29.9</v>
      </c>
      <c r="I740" s="231"/>
    </row>
    <row r="741" spans="1:19" ht="23.25" customHeight="1" x14ac:dyDescent="0.25">
      <c r="A741" s="598" t="s">
        <v>110</v>
      </c>
      <c r="B741" s="598"/>
      <c r="C741" s="598"/>
      <c r="D741" s="229" t="s">
        <v>147</v>
      </c>
      <c r="E741" s="200">
        <v>1.76</v>
      </c>
      <c r="F741" s="200">
        <v>0.28000000000000003</v>
      </c>
      <c r="G741" s="200">
        <v>11.66</v>
      </c>
      <c r="H741" s="200">
        <v>55.88</v>
      </c>
      <c r="I741" s="231"/>
    </row>
    <row r="742" spans="1:19" ht="27.75" customHeight="1" x14ac:dyDescent="0.25">
      <c r="A742" s="424" t="s">
        <v>318</v>
      </c>
      <c r="B742" s="385"/>
      <c r="C742" s="385"/>
      <c r="D742" s="394">
        <f>D685+D641</f>
        <v>1511</v>
      </c>
      <c r="E742" s="386">
        <f>E685+E641</f>
        <v>52.5</v>
      </c>
      <c r="F742" s="386">
        <f>F685+F641</f>
        <v>54.37</v>
      </c>
      <c r="G742" s="386">
        <f>G685+G641</f>
        <v>228.05</v>
      </c>
      <c r="H742" s="386">
        <f>H685+H641</f>
        <v>1660.4499999999998</v>
      </c>
      <c r="I742" s="387"/>
    </row>
    <row r="743" spans="1:19" s="161" customFormat="1" ht="30" customHeight="1" x14ac:dyDescent="0.25">
      <c r="A743" s="568" t="s">
        <v>24</v>
      </c>
      <c r="B743" s="569"/>
      <c r="C743" s="569"/>
      <c r="D743" s="569"/>
      <c r="E743" s="569"/>
      <c r="F743" s="569"/>
      <c r="G743" s="569"/>
      <c r="H743" s="569"/>
      <c r="I743" s="569"/>
      <c r="J743" s="177"/>
      <c r="K743" s="177"/>
      <c r="L743" s="177"/>
      <c r="M743" s="177"/>
      <c r="N743" s="177"/>
      <c r="O743" s="177"/>
      <c r="P743" s="177"/>
      <c r="Q743" s="177"/>
      <c r="R743" s="177"/>
      <c r="S743" s="177"/>
    </row>
    <row r="744" spans="1:19" s="94" customFormat="1" ht="21.75" customHeight="1" x14ac:dyDescent="0.25">
      <c r="A744" s="573" t="s">
        <v>2</v>
      </c>
      <c r="B744" s="576" t="s">
        <v>3</v>
      </c>
      <c r="C744" s="576" t="s">
        <v>4</v>
      </c>
      <c r="D744" s="579" t="s">
        <v>5</v>
      </c>
      <c r="E744" s="580"/>
      <c r="F744" s="580"/>
      <c r="G744" s="580"/>
      <c r="H744" s="581"/>
      <c r="I744" s="45"/>
      <c r="J744" s="177"/>
      <c r="K744" s="177"/>
      <c r="L744" s="177"/>
      <c r="M744" s="177"/>
      <c r="N744" s="177"/>
      <c r="O744" s="177"/>
      <c r="P744" s="177"/>
      <c r="Q744" s="177"/>
      <c r="R744" s="177"/>
      <c r="S744" s="177"/>
    </row>
    <row r="745" spans="1:19" s="94" customFormat="1" ht="21.75" customHeight="1" x14ac:dyDescent="0.25">
      <c r="A745" s="574"/>
      <c r="B745" s="577"/>
      <c r="C745" s="577"/>
      <c r="D745" s="591" t="s">
        <v>6</v>
      </c>
      <c r="E745" s="573" t="s">
        <v>7</v>
      </c>
      <c r="F745" s="573" t="s">
        <v>8</v>
      </c>
      <c r="G745" s="573" t="s">
        <v>9</v>
      </c>
      <c r="H745" s="582" t="s">
        <v>10</v>
      </c>
      <c r="I745" s="45"/>
      <c r="J745" s="177"/>
      <c r="K745" s="177"/>
      <c r="L745" s="177"/>
      <c r="M745" s="177"/>
      <c r="N745" s="177"/>
      <c r="O745" s="177"/>
      <c r="P745" s="177"/>
      <c r="Q745" s="177"/>
      <c r="R745" s="177"/>
      <c r="S745" s="177"/>
    </row>
    <row r="746" spans="1:19" ht="17.25" customHeight="1" x14ac:dyDescent="0.25">
      <c r="A746" s="575"/>
      <c r="B746" s="578"/>
      <c r="C746" s="578"/>
      <c r="D746" s="592"/>
      <c r="E746" s="575"/>
      <c r="F746" s="575"/>
      <c r="G746" s="575"/>
      <c r="H746" s="583"/>
      <c r="I746" s="45"/>
    </row>
    <row r="747" spans="1:19" ht="33" customHeight="1" x14ac:dyDescent="0.25">
      <c r="A747" s="567" t="s">
        <v>42</v>
      </c>
      <c r="B747" s="567"/>
      <c r="C747" s="567"/>
      <c r="D747" s="232">
        <f>D748+D759+D777+D789+D793</f>
        <v>568</v>
      </c>
      <c r="E747" s="203">
        <f>E748+E777+E759+E789+E793</f>
        <v>22.330000000000002</v>
      </c>
      <c r="F747" s="203">
        <f>F748+F759+F777+F789+F793</f>
        <v>22.8</v>
      </c>
      <c r="G747" s="203">
        <f>G748+G759+G777+G789+G793</f>
        <v>91.050000000000011</v>
      </c>
      <c r="H747" s="203">
        <f>H748+H759+H777+H789+H793</f>
        <v>670.52999999999986</v>
      </c>
      <c r="I747" s="203"/>
    </row>
    <row r="748" spans="1:19" ht="24.75" customHeight="1" x14ac:dyDescent="0.25">
      <c r="A748" s="265" t="s">
        <v>64</v>
      </c>
      <c r="B748" s="279"/>
      <c r="C748" s="279"/>
      <c r="D748" s="112">
        <v>50</v>
      </c>
      <c r="E748" s="113">
        <v>4.08</v>
      </c>
      <c r="F748" s="113">
        <v>6.51</v>
      </c>
      <c r="G748" s="113">
        <v>37.94</v>
      </c>
      <c r="H748" s="113">
        <v>118.47</v>
      </c>
      <c r="I748" s="113"/>
    </row>
    <row r="749" spans="1:19" ht="26.25" customHeight="1" x14ac:dyDescent="0.25">
      <c r="A749" s="299" t="s">
        <v>65</v>
      </c>
      <c r="B749" s="13">
        <f>C749</f>
        <v>60</v>
      </c>
      <c r="C749" s="13">
        <v>60</v>
      </c>
      <c r="D749" s="121"/>
      <c r="E749" s="121"/>
      <c r="F749" s="121"/>
      <c r="G749" s="121"/>
      <c r="H749" s="121"/>
      <c r="I749" s="521"/>
    </row>
    <row r="750" spans="1:19" ht="26.25" customHeight="1" x14ac:dyDescent="0.25">
      <c r="A750" s="120" t="s">
        <v>111</v>
      </c>
      <c r="B750" s="6">
        <f>C750</f>
        <v>20</v>
      </c>
      <c r="C750" s="6">
        <v>20</v>
      </c>
      <c r="D750" s="119"/>
      <c r="E750" s="119"/>
      <c r="F750" s="119"/>
      <c r="G750" s="119"/>
      <c r="H750" s="67"/>
      <c r="I750" s="245"/>
    </row>
    <row r="751" spans="1:19" ht="26.25" customHeight="1" x14ac:dyDescent="0.25">
      <c r="A751" s="18" t="s">
        <v>104</v>
      </c>
      <c r="B751" s="6">
        <f>C751</f>
        <v>4</v>
      </c>
      <c r="C751" s="6">
        <v>4</v>
      </c>
      <c r="D751" s="119"/>
      <c r="E751" s="119"/>
      <c r="F751" s="119"/>
      <c r="G751" s="119"/>
      <c r="H751" s="67"/>
      <c r="I751" s="285"/>
    </row>
    <row r="752" spans="1:19" ht="24.75" customHeight="1" x14ac:dyDescent="0.25">
      <c r="A752" s="120" t="s">
        <v>82</v>
      </c>
      <c r="B752" s="6">
        <f>C752</f>
        <v>2</v>
      </c>
      <c r="C752" s="6">
        <v>2</v>
      </c>
      <c r="D752" s="119"/>
      <c r="E752" s="119"/>
      <c r="F752" s="119"/>
      <c r="G752" s="119"/>
      <c r="H752" s="67"/>
      <c r="I752" s="285"/>
    </row>
    <row r="753" spans="1:19" ht="23.25" customHeight="1" x14ac:dyDescent="0.25">
      <c r="A753" s="239" t="s">
        <v>84</v>
      </c>
      <c r="B753" s="6"/>
      <c r="C753" s="267">
        <v>75</v>
      </c>
      <c r="D753" s="119"/>
      <c r="E753" s="119"/>
      <c r="F753" s="119"/>
      <c r="G753" s="119"/>
      <c r="H753" s="67"/>
      <c r="I753" s="285"/>
    </row>
    <row r="754" spans="1:19" ht="22.5" customHeight="1" x14ac:dyDescent="0.25">
      <c r="A754" s="120" t="s">
        <v>67</v>
      </c>
      <c r="B754" s="6">
        <f>C754</f>
        <v>3</v>
      </c>
      <c r="C754" s="6">
        <v>3</v>
      </c>
      <c r="D754" s="119"/>
      <c r="E754" s="119"/>
      <c r="F754" s="119"/>
      <c r="G754" s="119"/>
      <c r="H754" s="67"/>
      <c r="I754" s="286"/>
    </row>
    <row r="755" spans="1:19" ht="22.5" customHeight="1" x14ac:dyDescent="0.25">
      <c r="A755" s="120" t="s">
        <v>141</v>
      </c>
      <c r="B755" s="6">
        <f>C755</f>
        <v>2</v>
      </c>
      <c r="C755" s="6">
        <v>2</v>
      </c>
      <c r="D755" s="119"/>
      <c r="E755" s="119"/>
      <c r="F755" s="119"/>
      <c r="G755" s="119"/>
      <c r="H755" s="67"/>
      <c r="I755" s="286"/>
    </row>
    <row r="756" spans="1:19" ht="22.5" customHeight="1" x14ac:dyDescent="0.25">
      <c r="A756" s="120" t="s">
        <v>129</v>
      </c>
      <c r="B756" s="6">
        <f>C756</f>
        <v>2</v>
      </c>
      <c r="C756" s="6">
        <v>2</v>
      </c>
      <c r="D756" s="119"/>
      <c r="E756" s="119"/>
      <c r="F756" s="119"/>
      <c r="G756" s="119"/>
      <c r="H756" s="67"/>
      <c r="I756" s="286"/>
    </row>
    <row r="757" spans="1:19" ht="22.5" customHeight="1" x14ac:dyDescent="0.25">
      <c r="A757" s="593" t="s">
        <v>13</v>
      </c>
      <c r="B757" s="594"/>
      <c r="C757" s="594"/>
      <c r="D757" s="594"/>
      <c r="E757" s="594"/>
      <c r="F757" s="594"/>
      <c r="G757" s="594"/>
      <c r="H757" s="594"/>
      <c r="I757" s="594"/>
    </row>
    <row r="758" spans="1:19" ht="22.5" customHeight="1" x14ac:dyDescent="0.25">
      <c r="A758" s="265" t="s">
        <v>64</v>
      </c>
      <c r="B758" s="230"/>
      <c r="C758" s="230"/>
      <c r="D758" s="112">
        <v>50</v>
      </c>
      <c r="E758" s="113">
        <v>1.02</v>
      </c>
      <c r="F758" s="113">
        <v>6.51</v>
      </c>
      <c r="G758" s="113">
        <v>37.94</v>
      </c>
      <c r="H758" s="113">
        <v>100.27</v>
      </c>
      <c r="I758" s="266"/>
    </row>
    <row r="759" spans="1:19" ht="22.5" customHeight="1" x14ac:dyDescent="0.25">
      <c r="A759" s="207" t="s">
        <v>156</v>
      </c>
      <c r="B759" s="208"/>
      <c r="C759" s="208"/>
      <c r="D759" s="206">
        <v>200</v>
      </c>
      <c r="E759" s="200">
        <v>15.02</v>
      </c>
      <c r="F759" s="200">
        <v>11.02</v>
      </c>
      <c r="G759" s="200">
        <v>28.18</v>
      </c>
      <c r="H759" s="200">
        <v>398.7</v>
      </c>
      <c r="I759" s="262"/>
    </row>
    <row r="760" spans="1:19" ht="22.5" customHeight="1" x14ac:dyDescent="0.25">
      <c r="A760" s="98" t="s">
        <v>141</v>
      </c>
      <c r="B760" s="132">
        <f>C760</f>
        <v>120</v>
      </c>
      <c r="C760" s="158">
        <f>90/150*200</f>
        <v>120</v>
      </c>
      <c r="D760" s="99"/>
      <c r="E760" s="317"/>
      <c r="F760" s="317"/>
      <c r="G760" s="317"/>
      <c r="H760" s="317"/>
      <c r="I760" s="521"/>
    </row>
    <row r="761" spans="1:19" ht="22.5" customHeight="1" x14ac:dyDescent="0.25">
      <c r="A761" s="98" t="s">
        <v>44</v>
      </c>
      <c r="B761" s="62">
        <f>C761*1.1</f>
        <v>36.300000000000004</v>
      </c>
      <c r="C761" s="246">
        <v>33</v>
      </c>
      <c r="D761" s="125"/>
      <c r="E761" s="17"/>
      <c r="F761" s="17"/>
      <c r="G761" s="17"/>
      <c r="H761" s="17"/>
      <c r="I761" s="263"/>
      <c r="J761" s="25"/>
      <c r="K761" s="25"/>
      <c r="L761" s="25"/>
      <c r="M761" s="25"/>
      <c r="N761" s="25"/>
      <c r="O761" s="25"/>
      <c r="P761" s="25"/>
      <c r="Q761" s="25"/>
      <c r="R761" s="25"/>
      <c r="S761" s="25"/>
    </row>
    <row r="762" spans="1:19" ht="22.5" customHeight="1" x14ac:dyDescent="0.25">
      <c r="A762" s="98" t="s">
        <v>169</v>
      </c>
      <c r="B762" s="62">
        <f>C762</f>
        <v>27</v>
      </c>
      <c r="C762" s="246">
        <v>27</v>
      </c>
      <c r="D762" s="125"/>
      <c r="E762" s="17"/>
      <c r="F762" s="17"/>
      <c r="G762" s="17"/>
      <c r="H762" s="17"/>
      <c r="I762" s="263"/>
      <c r="J762" s="25"/>
      <c r="K762" s="25"/>
      <c r="L762" s="25"/>
      <c r="M762" s="25"/>
      <c r="N762" s="25"/>
      <c r="O762" s="25"/>
      <c r="P762" s="25"/>
      <c r="Q762" s="25"/>
      <c r="R762" s="25"/>
      <c r="S762" s="25"/>
    </row>
    <row r="763" spans="1:19" ht="22.5" customHeight="1" x14ac:dyDescent="0.25">
      <c r="A763" s="98" t="s">
        <v>175</v>
      </c>
      <c r="B763" s="62">
        <f>C763</f>
        <v>33</v>
      </c>
      <c r="C763" s="246">
        <v>33</v>
      </c>
      <c r="D763" s="125"/>
      <c r="E763" s="17"/>
      <c r="F763" s="17"/>
      <c r="G763" s="17"/>
      <c r="H763" s="17"/>
      <c r="I763" s="263"/>
      <c r="J763" s="25"/>
      <c r="K763" s="25"/>
      <c r="L763" s="25"/>
      <c r="M763" s="25"/>
      <c r="N763" s="25"/>
      <c r="O763" s="25"/>
      <c r="P763" s="25"/>
      <c r="Q763" s="25"/>
      <c r="R763" s="25"/>
      <c r="S763" s="25"/>
    </row>
    <row r="764" spans="1:19" ht="22.5" customHeight="1" x14ac:dyDescent="0.25">
      <c r="A764" s="98" t="s">
        <v>160</v>
      </c>
      <c r="B764" s="62">
        <f>C764*1.05</f>
        <v>42</v>
      </c>
      <c r="C764" s="246">
        <v>40</v>
      </c>
      <c r="D764" s="125"/>
      <c r="E764" s="17"/>
      <c r="F764" s="17"/>
      <c r="G764" s="17"/>
      <c r="H764" s="17"/>
      <c r="I764" s="263"/>
      <c r="J764" s="25"/>
      <c r="K764" s="25"/>
      <c r="L764" s="25"/>
      <c r="M764" s="25"/>
      <c r="N764" s="25"/>
      <c r="O764" s="25"/>
      <c r="P764" s="25"/>
      <c r="Q764" s="25"/>
      <c r="R764" s="25"/>
      <c r="S764" s="25"/>
    </row>
    <row r="765" spans="1:19" ht="22.5" customHeight="1" x14ac:dyDescent="0.25">
      <c r="A765" s="98" t="s">
        <v>161</v>
      </c>
      <c r="B765" s="62">
        <f>C765*1.19</f>
        <v>3.57</v>
      </c>
      <c r="C765" s="246">
        <v>3</v>
      </c>
      <c r="D765" s="125"/>
      <c r="E765" s="17"/>
      <c r="F765" s="17"/>
      <c r="G765" s="17"/>
      <c r="H765" s="17"/>
      <c r="I765" s="263"/>
      <c r="J765" s="25"/>
      <c r="K765" s="25"/>
      <c r="L765" s="25"/>
      <c r="M765" s="25"/>
      <c r="N765" s="25"/>
      <c r="O765" s="25"/>
      <c r="P765" s="25"/>
      <c r="Q765" s="25"/>
      <c r="R765" s="25"/>
      <c r="S765" s="25"/>
    </row>
    <row r="766" spans="1:19" ht="24.75" customHeight="1" x14ac:dyDescent="0.25">
      <c r="A766" s="98" t="s">
        <v>162</v>
      </c>
      <c r="B766" s="62">
        <f>C766</f>
        <v>0.6</v>
      </c>
      <c r="C766" s="246">
        <v>0.6</v>
      </c>
      <c r="D766" s="125"/>
      <c r="E766" s="17"/>
      <c r="F766" s="17"/>
      <c r="G766" s="17"/>
      <c r="H766" s="17"/>
      <c r="I766" s="263"/>
      <c r="J766" s="25"/>
      <c r="K766" s="25"/>
      <c r="L766" s="25"/>
      <c r="M766" s="25"/>
      <c r="N766" s="25"/>
      <c r="O766" s="25"/>
      <c r="P766" s="25"/>
      <c r="Q766" s="25"/>
      <c r="R766" s="25"/>
      <c r="S766" s="25"/>
    </row>
    <row r="767" spans="1:19" ht="22.5" customHeight="1" x14ac:dyDescent="0.25">
      <c r="A767" s="98" t="s">
        <v>163</v>
      </c>
      <c r="B767" s="62">
        <f>C767</f>
        <v>0.6</v>
      </c>
      <c r="C767" s="246">
        <v>0.6</v>
      </c>
      <c r="D767" s="125"/>
      <c r="E767" s="17"/>
      <c r="F767" s="17"/>
      <c r="G767" s="17"/>
      <c r="H767" s="17"/>
      <c r="I767" s="263"/>
      <c r="J767" s="25"/>
      <c r="K767" s="25"/>
      <c r="L767" s="25"/>
      <c r="M767" s="25"/>
      <c r="N767" s="25"/>
      <c r="O767" s="25"/>
      <c r="P767" s="25"/>
      <c r="Q767" s="25"/>
      <c r="R767" s="25"/>
      <c r="S767" s="25"/>
    </row>
    <row r="768" spans="1:19" ht="22.5" customHeight="1" x14ac:dyDescent="0.25">
      <c r="A768" s="98" t="s">
        <v>71</v>
      </c>
      <c r="B768" s="62">
        <f>C768</f>
        <v>12</v>
      </c>
      <c r="C768" s="246">
        <v>12</v>
      </c>
      <c r="D768" s="125"/>
      <c r="E768" s="17"/>
      <c r="F768" s="17"/>
      <c r="G768" s="17"/>
      <c r="H768" s="17"/>
      <c r="I768" s="263"/>
      <c r="J768" s="25"/>
      <c r="K768" s="25"/>
      <c r="L768" s="25"/>
      <c r="M768" s="25"/>
      <c r="N768" s="25"/>
      <c r="O768" s="25"/>
      <c r="P768" s="25"/>
      <c r="Q768" s="25"/>
      <c r="R768" s="25"/>
      <c r="S768" s="25"/>
    </row>
    <row r="769" spans="1:19" ht="22.5" customHeight="1" x14ac:dyDescent="0.25">
      <c r="A769" s="98" t="s">
        <v>231</v>
      </c>
      <c r="B769" s="62">
        <f>C769</f>
        <v>12</v>
      </c>
      <c r="C769" s="246">
        <v>12</v>
      </c>
      <c r="D769" s="125"/>
      <c r="E769" s="17"/>
      <c r="F769" s="17"/>
      <c r="G769" s="17"/>
      <c r="H769" s="17"/>
      <c r="I769" s="263"/>
      <c r="J769" s="25"/>
      <c r="K769" s="25"/>
      <c r="L769" s="25"/>
      <c r="M769" s="25"/>
      <c r="N769" s="25"/>
      <c r="O769" s="25"/>
      <c r="P769" s="25"/>
      <c r="Q769" s="25"/>
      <c r="R769" s="25"/>
      <c r="S769" s="25"/>
    </row>
    <row r="770" spans="1:19" ht="22.5" customHeight="1" x14ac:dyDescent="0.25">
      <c r="A770" s="268" t="s">
        <v>176</v>
      </c>
      <c r="B770" s="62"/>
      <c r="C770" s="269">
        <v>6</v>
      </c>
      <c r="D770" s="125"/>
      <c r="E770" s="17"/>
      <c r="F770" s="17"/>
      <c r="G770" s="17"/>
      <c r="H770" s="17"/>
      <c r="I770" s="263"/>
      <c r="J770" s="25"/>
      <c r="K770" s="25"/>
      <c r="L770" s="25"/>
      <c r="M770" s="25"/>
      <c r="N770" s="25"/>
      <c r="O770" s="25"/>
      <c r="P770" s="25"/>
      <c r="Q770" s="25"/>
      <c r="R770" s="25"/>
      <c r="S770" s="25"/>
    </row>
    <row r="771" spans="1:19" ht="22.5" customHeight="1" x14ac:dyDescent="0.25">
      <c r="A771" s="98" t="s">
        <v>157</v>
      </c>
      <c r="B771" s="62">
        <f>C771</f>
        <v>3</v>
      </c>
      <c r="C771" s="246">
        <v>3</v>
      </c>
      <c r="D771" s="125"/>
      <c r="E771" s="17"/>
      <c r="F771" s="17"/>
      <c r="G771" s="17"/>
      <c r="H771" s="17"/>
      <c r="I771" s="263"/>
      <c r="J771" s="25"/>
      <c r="K771" s="25"/>
      <c r="L771" s="25"/>
      <c r="M771" s="25"/>
      <c r="N771" s="25"/>
      <c r="O771" s="25"/>
      <c r="P771" s="25"/>
      <c r="Q771" s="25"/>
      <c r="R771" s="25"/>
      <c r="S771" s="25"/>
    </row>
    <row r="772" spans="1:19" ht="22.5" customHeight="1" x14ac:dyDescent="0.25">
      <c r="A772" s="9" t="s">
        <v>104</v>
      </c>
      <c r="B772" s="10">
        <f>C772</f>
        <v>0.8</v>
      </c>
      <c r="C772" s="10">
        <v>0.8</v>
      </c>
      <c r="D772" s="11"/>
      <c r="E772" s="11"/>
      <c r="F772" s="11"/>
      <c r="G772" s="11"/>
      <c r="H772" s="11"/>
      <c r="I772" s="264"/>
      <c r="J772" s="25"/>
      <c r="K772" s="25"/>
      <c r="L772" s="25"/>
      <c r="M772" s="25"/>
      <c r="N772" s="25"/>
      <c r="O772" s="25"/>
      <c r="P772" s="25"/>
      <c r="Q772" s="25"/>
      <c r="R772" s="25"/>
      <c r="S772" s="25"/>
    </row>
    <row r="773" spans="1:19" ht="22.5" customHeight="1" x14ac:dyDescent="0.25">
      <c r="A773" s="9" t="s">
        <v>85</v>
      </c>
      <c r="B773" s="10">
        <f>C773</f>
        <v>3.3</v>
      </c>
      <c r="C773" s="10">
        <v>3.3</v>
      </c>
      <c r="D773" s="11"/>
      <c r="E773" s="11"/>
      <c r="F773" s="11"/>
      <c r="G773" s="11"/>
      <c r="H773" s="11"/>
      <c r="I773" s="264"/>
      <c r="J773" s="25"/>
      <c r="K773" s="25"/>
      <c r="L773" s="25"/>
      <c r="M773" s="25"/>
      <c r="N773" s="25"/>
      <c r="O773" s="25"/>
      <c r="P773" s="25"/>
      <c r="Q773" s="25"/>
      <c r="R773" s="25"/>
      <c r="S773" s="25"/>
    </row>
    <row r="774" spans="1:19" ht="22.5" customHeight="1" x14ac:dyDescent="0.25">
      <c r="A774" s="268" t="s">
        <v>158</v>
      </c>
      <c r="B774" s="62"/>
      <c r="C774" s="269">
        <v>10</v>
      </c>
      <c r="D774" s="11"/>
      <c r="E774" s="11"/>
      <c r="F774" s="11"/>
      <c r="G774" s="11"/>
      <c r="H774" s="11"/>
      <c r="I774" s="264"/>
      <c r="J774" s="25"/>
      <c r="K774" s="25"/>
      <c r="L774" s="25"/>
      <c r="M774" s="25"/>
      <c r="N774" s="25"/>
      <c r="O774" s="25"/>
      <c r="P774" s="25"/>
      <c r="Q774" s="25"/>
      <c r="R774" s="25"/>
      <c r="S774" s="25"/>
    </row>
    <row r="775" spans="1:19" ht="22.5" customHeight="1" x14ac:dyDescent="0.25">
      <c r="A775" s="9" t="s">
        <v>159</v>
      </c>
      <c r="B775" s="10">
        <f>C775</f>
        <v>8</v>
      </c>
      <c r="C775" s="10">
        <v>8</v>
      </c>
      <c r="D775" s="70"/>
      <c r="E775" s="78"/>
      <c r="F775" s="78"/>
      <c r="G775" s="78"/>
      <c r="H775" s="78"/>
      <c r="I775" s="245"/>
      <c r="J775" s="25"/>
      <c r="K775" s="25"/>
      <c r="L775" s="25"/>
      <c r="M775" s="25"/>
      <c r="N775" s="25"/>
      <c r="O775" s="25"/>
      <c r="P775" s="25"/>
      <c r="Q775" s="25"/>
      <c r="R775" s="25"/>
      <c r="S775" s="25"/>
    </row>
    <row r="776" spans="1:19" ht="22.5" customHeight="1" x14ac:dyDescent="0.25">
      <c r="A776" s="9" t="s">
        <v>85</v>
      </c>
      <c r="B776" s="10">
        <f>C776</f>
        <v>10</v>
      </c>
      <c r="C776" s="10">
        <v>10</v>
      </c>
      <c r="D776" s="11"/>
      <c r="E776" s="11"/>
      <c r="F776" s="11"/>
      <c r="G776" s="11"/>
      <c r="H776" s="11"/>
      <c r="I776" s="264"/>
      <c r="J776" s="25"/>
      <c r="K776" s="25"/>
      <c r="L776" s="25"/>
      <c r="M776" s="25"/>
      <c r="N776" s="25"/>
      <c r="O776" s="25"/>
      <c r="P776" s="25"/>
      <c r="Q776" s="25"/>
      <c r="R776" s="25"/>
      <c r="S776" s="25"/>
    </row>
    <row r="777" spans="1:19" ht="22.5" customHeight="1" x14ac:dyDescent="0.25">
      <c r="A777" s="270" t="s">
        <v>177</v>
      </c>
      <c r="B777" s="187"/>
      <c r="C777" s="187"/>
      <c r="D777" s="271">
        <v>100</v>
      </c>
      <c r="E777" s="272">
        <v>1.61</v>
      </c>
      <c r="F777" s="272">
        <v>5.04</v>
      </c>
      <c r="G777" s="272">
        <v>6.38</v>
      </c>
      <c r="H777" s="272">
        <v>77.680000000000007</v>
      </c>
      <c r="I777" s="262"/>
    </row>
    <row r="778" spans="1:19" ht="22.5" customHeight="1" x14ac:dyDescent="0.25">
      <c r="A778" s="110" t="s">
        <v>116</v>
      </c>
      <c r="B778" s="62">
        <f>C778*1.25</f>
        <v>81.25</v>
      </c>
      <c r="C778" s="62">
        <v>65</v>
      </c>
      <c r="D778" s="287"/>
      <c r="E778" s="288"/>
      <c r="F778" s="288"/>
      <c r="G778" s="288"/>
      <c r="H778" s="288"/>
      <c r="I778" s="521"/>
    </row>
    <row r="779" spans="1:19" ht="22.5" customHeight="1" x14ac:dyDescent="0.25">
      <c r="A779" s="97" t="s">
        <v>150</v>
      </c>
      <c r="B779" s="62">
        <f>C779*1.35</f>
        <v>87.75</v>
      </c>
      <c r="C779" s="62">
        <v>65</v>
      </c>
      <c r="D779" s="287"/>
      <c r="E779" s="288"/>
      <c r="F779" s="288"/>
      <c r="G779" s="288"/>
      <c r="H779" s="288"/>
      <c r="I779" s="521"/>
    </row>
    <row r="780" spans="1:19" ht="22.5" customHeight="1" x14ac:dyDescent="0.25">
      <c r="A780" s="289" t="s">
        <v>178</v>
      </c>
      <c r="B780" s="222">
        <f>C780*1.25</f>
        <v>12.5</v>
      </c>
      <c r="C780" s="584">
        <v>10</v>
      </c>
      <c r="D780" s="287"/>
      <c r="E780" s="288"/>
      <c r="F780" s="288"/>
      <c r="G780" s="288"/>
      <c r="H780" s="288"/>
      <c r="I780" s="521"/>
    </row>
    <row r="781" spans="1:19" ht="22.5" customHeight="1" x14ac:dyDescent="0.25">
      <c r="A781" s="289" t="s">
        <v>178</v>
      </c>
      <c r="B781" s="222">
        <f>C780*1.35</f>
        <v>13.5</v>
      </c>
      <c r="C781" s="585"/>
      <c r="D781" s="287"/>
      <c r="E781" s="288"/>
      <c r="F781" s="288"/>
      <c r="G781" s="288"/>
      <c r="H781" s="288"/>
      <c r="I781" s="521"/>
    </row>
    <row r="782" spans="1:19" ht="22.5" customHeight="1" x14ac:dyDescent="0.25">
      <c r="A782" s="21" t="s">
        <v>89</v>
      </c>
      <c r="B782" s="10">
        <f>C782*1.25</f>
        <v>18.75</v>
      </c>
      <c r="C782" s="556">
        <v>15</v>
      </c>
      <c r="D782" s="287"/>
      <c r="E782" s="288"/>
      <c r="F782" s="288"/>
      <c r="G782" s="288"/>
      <c r="H782" s="288"/>
      <c r="I782" s="521"/>
    </row>
    <row r="783" spans="1:19" ht="22.5" customHeight="1" x14ac:dyDescent="0.25">
      <c r="A783" s="21" t="s">
        <v>90</v>
      </c>
      <c r="B783" s="10">
        <f>C782*1.33</f>
        <v>19.950000000000003</v>
      </c>
      <c r="C783" s="557"/>
      <c r="D783" s="11"/>
      <c r="E783" s="11"/>
      <c r="F783" s="11"/>
      <c r="G783" s="11"/>
      <c r="H783" s="11"/>
      <c r="I783" s="127"/>
    </row>
    <row r="784" spans="1:19" s="26" customFormat="1" ht="27.75" customHeight="1" x14ac:dyDescent="0.25">
      <c r="A784" s="9" t="s">
        <v>70</v>
      </c>
      <c r="B784" s="10">
        <f>C784*1.18</f>
        <v>5.8999999999999995</v>
      </c>
      <c r="C784" s="10">
        <v>5</v>
      </c>
      <c r="D784" s="11"/>
      <c r="E784" s="11"/>
      <c r="F784" s="11"/>
      <c r="G784" s="11"/>
      <c r="H784" s="11"/>
      <c r="I784" s="127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</row>
    <row r="785" spans="1:19" s="26" customFormat="1" ht="29.25" customHeight="1" x14ac:dyDescent="0.25">
      <c r="A785" s="273" t="s">
        <v>71</v>
      </c>
      <c r="B785" s="10">
        <f>C785</f>
        <v>5</v>
      </c>
      <c r="C785" s="62">
        <v>5</v>
      </c>
      <c r="D785" s="11"/>
      <c r="E785" s="11"/>
      <c r="F785" s="11"/>
      <c r="G785" s="11"/>
      <c r="H785" s="11"/>
      <c r="I785" s="127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</row>
    <row r="786" spans="1:19" s="26" customFormat="1" ht="21.75" customHeight="1" x14ac:dyDescent="0.25">
      <c r="A786" s="273" t="s">
        <v>79</v>
      </c>
      <c r="B786" s="10">
        <f>C786</f>
        <v>0.5</v>
      </c>
      <c r="C786" s="62">
        <v>0.5</v>
      </c>
      <c r="D786" s="11"/>
      <c r="E786" s="11"/>
      <c r="F786" s="11"/>
      <c r="G786" s="11"/>
      <c r="H786" s="11"/>
      <c r="I786" s="127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</row>
    <row r="787" spans="1:19" s="26" customFormat="1" ht="18.75" customHeight="1" x14ac:dyDescent="0.25">
      <c r="A787" s="18" t="s">
        <v>104</v>
      </c>
      <c r="B787" s="71">
        <f>C787</f>
        <v>0.2</v>
      </c>
      <c r="C787" s="175">
        <v>0.2</v>
      </c>
      <c r="D787" s="27"/>
      <c r="E787" s="8"/>
      <c r="F787" s="8"/>
      <c r="G787" s="8"/>
      <c r="H787" s="317"/>
      <c r="I787" s="127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</row>
    <row r="788" spans="1:19" s="26" customFormat="1" ht="18.75" customHeight="1" x14ac:dyDescent="0.25">
      <c r="A788" s="18" t="s">
        <v>221</v>
      </c>
      <c r="B788" s="71">
        <f>C788*1.35</f>
        <v>1.35</v>
      </c>
      <c r="C788" s="19">
        <v>1</v>
      </c>
      <c r="D788" s="318"/>
      <c r="E788" s="8"/>
      <c r="F788" s="8"/>
      <c r="G788" s="8"/>
      <c r="H788" s="317"/>
      <c r="I788" s="127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</row>
    <row r="789" spans="1:19" s="26" customFormat="1" ht="30.75" customHeight="1" x14ac:dyDescent="0.25">
      <c r="A789" s="204" t="s">
        <v>277</v>
      </c>
      <c r="B789" s="255"/>
      <c r="C789" s="255"/>
      <c r="D789" s="256">
        <v>200</v>
      </c>
      <c r="E789" s="211">
        <v>0.18</v>
      </c>
      <c r="F789" s="211">
        <v>0</v>
      </c>
      <c r="G789" s="211">
        <v>9.01</v>
      </c>
      <c r="H789" s="211">
        <v>30.68</v>
      </c>
      <c r="I789" s="251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</row>
    <row r="790" spans="1:19" s="26" customFormat="1" ht="21.75" customHeight="1" x14ac:dyDescent="0.25">
      <c r="A790" s="9" t="s">
        <v>179</v>
      </c>
      <c r="B790" s="133">
        <f>C790</f>
        <v>20</v>
      </c>
      <c r="C790" s="133">
        <v>20</v>
      </c>
      <c r="D790" s="111"/>
      <c r="E790" s="17"/>
      <c r="F790" s="17"/>
      <c r="G790" s="17"/>
      <c r="H790" s="17"/>
      <c r="I790" s="19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</row>
    <row r="791" spans="1:19" ht="21.75" customHeight="1" x14ac:dyDescent="0.25">
      <c r="A791" s="14" t="s">
        <v>16</v>
      </c>
      <c r="B791" s="134">
        <f>C791</f>
        <v>8</v>
      </c>
      <c r="C791" s="222">
        <v>8</v>
      </c>
      <c r="D791" s="111"/>
      <c r="E791" s="17"/>
      <c r="F791" s="17"/>
      <c r="G791" s="17"/>
      <c r="H791" s="17"/>
      <c r="I791" s="19"/>
    </row>
    <row r="792" spans="1:19" ht="21.75" customHeight="1" x14ac:dyDescent="0.25">
      <c r="A792" s="40" t="s">
        <v>85</v>
      </c>
      <c r="B792" s="41">
        <f>C792</f>
        <v>200</v>
      </c>
      <c r="C792" s="41">
        <v>200</v>
      </c>
      <c r="D792" s="75"/>
      <c r="E792" s="8"/>
      <c r="F792" s="8"/>
      <c r="G792" s="8"/>
      <c r="H792" s="17"/>
      <c r="I792" s="19"/>
    </row>
    <row r="793" spans="1:19" ht="21.75" customHeight="1" x14ac:dyDescent="0.25">
      <c r="A793" s="302" t="s">
        <v>110</v>
      </c>
      <c r="B793" s="294">
        <f>C793</f>
        <v>18</v>
      </c>
      <c r="C793" s="294">
        <v>18</v>
      </c>
      <c r="D793" s="260">
        <v>18</v>
      </c>
      <c r="E793" s="200">
        <v>1.44</v>
      </c>
      <c r="F793" s="200">
        <v>0.23</v>
      </c>
      <c r="G793" s="200">
        <v>9.5399999999999991</v>
      </c>
      <c r="H793" s="200">
        <v>45</v>
      </c>
      <c r="I793" s="251"/>
      <c r="J793" s="25"/>
      <c r="K793" s="25"/>
      <c r="L793" s="25"/>
      <c r="M793" s="25"/>
      <c r="N793" s="25"/>
      <c r="O793" s="25"/>
      <c r="P793" s="25"/>
      <c r="Q793" s="25"/>
      <c r="R793" s="25"/>
      <c r="S793" s="25"/>
    </row>
    <row r="794" spans="1:19" ht="21.75" customHeight="1" x14ac:dyDescent="0.25">
      <c r="A794" s="567" t="s">
        <v>315</v>
      </c>
      <c r="B794" s="567"/>
      <c r="C794" s="567"/>
      <c r="D794" s="232">
        <f>D795+D800+D813+D830+D836+D840+D841</f>
        <v>874</v>
      </c>
      <c r="E794" s="203">
        <f>E795+E800+E813+E830+E836+E840+E841</f>
        <v>31.710000000000004</v>
      </c>
      <c r="F794" s="203">
        <f>F795+F800+F813+F830+F836+F840+F841</f>
        <v>33.6</v>
      </c>
      <c r="G794" s="203">
        <f>G795+G800+G813+G830+G836+G840+G841</f>
        <v>140.41999999999999</v>
      </c>
      <c r="H794" s="203">
        <f>H795+H800+H813+H830+H836+H840+H841</f>
        <v>988</v>
      </c>
      <c r="I794" s="203"/>
      <c r="J794" s="25"/>
      <c r="K794" s="25"/>
      <c r="L794" s="25"/>
      <c r="M794" s="25"/>
      <c r="N794" s="25"/>
      <c r="O794" s="25"/>
      <c r="P794" s="25"/>
      <c r="Q794" s="25"/>
      <c r="R794" s="25"/>
      <c r="S794" s="25"/>
    </row>
    <row r="795" spans="1:19" ht="21.75" customHeight="1" x14ac:dyDescent="0.25">
      <c r="A795" s="309" t="s">
        <v>222</v>
      </c>
      <c r="B795" s="294"/>
      <c r="C795" s="294"/>
      <c r="D795" s="297">
        <v>100</v>
      </c>
      <c r="E795" s="200">
        <v>2.2799999999999998</v>
      </c>
      <c r="F795" s="200">
        <v>6.31</v>
      </c>
      <c r="G795" s="200">
        <v>8.11</v>
      </c>
      <c r="H795" s="200">
        <v>90.36</v>
      </c>
      <c r="I795" s="295"/>
      <c r="J795" s="25"/>
      <c r="K795" s="25"/>
      <c r="L795" s="25"/>
      <c r="M795" s="25"/>
      <c r="N795" s="25"/>
      <c r="O795" s="25"/>
      <c r="P795" s="25"/>
      <c r="Q795" s="25"/>
      <c r="R795" s="25"/>
      <c r="S795" s="25"/>
    </row>
    <row r="796" spans="1:19" ht="21.75" customHeight="1" x14ac:dyDescent="0.25">
      <c r="A796" s="306" t="s">
        <v>223</v>
      </c>
      <c r="B796" s="63">
        <f>C796*1.3</f>
        <v>130</v>
      </c>
      <c r="C796" s="63">
        <v>100</v>
      </c>
      <c r="D796" s="281"/>
      <c r="E796" s="317"/>
      <c r="F796" s="317"/>
      <c r="G796" s="317"/>
      <c r="H796" s="317"/>
      <c r="I796" s="281"/>
      <c r="J796" s="25"/>
      <c r="K796" s="25"/>
      <c r="L796" s="25"/>
      <c r="M796" s="25"/>
      <c r="N796" s="25"/>
      <c r="O796" s="25"/>
      <c r="P796" s="25"/>
      <c r="Q796" s="25"/>
      <c r="R796" s="25"/>
      <c r="S796" s="25"/>
    </row>
    <row r="797" spans="1:19" ht="21.75" customHeight="1" x14ac:dyDescent="0.25">
      <c r="A797" s="306" t="s">
        <v>71</v>
      </c>
      <c r="B797" s="63">
        <f>C797</f>
        <v>5</v>
      </c>
      <c r="C797" s="63">
        <v>5</v>
      </c>
      <c r="D797" s="281"/>
      <c r="E797" s="317"/>
      <c r="F797" s="317"/>
      <c r="G797" s="317"/>
      <c r="H797" s="317"/>
      <c r="I797" s="281"/>
      <c r="J797" s="25"/>
      <c r="K797" s="25"/>
      <c r="L797" s="25"/>
      <c r="M797" s="25"/>
      <c r="N797" s="25"/>
      <c r="O797" s="25"/>
      <c r="P797" s="25"/>
      <c r="Q797" s="25"/>
      <c r="R797" s="25"/>
      <c r="S797" s="25"/>
    </row>
    <row r="798" spans="1:19" ht="21.75" customHeight="1" x14ac:dyDescent="0.25">
      <c r="A798" s="306" t="s">
        <v>104</v>
      </c>
      <c r="B798" s="63">
        <f>C798</f>
        <v>1</v>
      </c>
      <c r="C798" s="63">
        <v>1</v>
      </c>
      <c r="D798" s="281"/>
      <c r="E798" s="317"/>
      <c r="F798" s="317"/>
      <c r="G798" s="317"/>
      <c r="H798" s="317"/>
      <c r="I798" s="281"/>
      <c r="J798" s="25"/>
      <c r="K798" s="25"/>
      <c r="L798" s="25"/>
      <c r="M798" s="25"/>
      <c r="N798" s="25"/>
      <c r="O798" s="25"/>
      <c r="P798" s="25"/>
      <c r="Q798" s="25"/>
      <c r="R798" s="25"/>
      <c r="S798" s="25"/>
    </row>
    <row r="799" spans="1:19" ht="21.75" customHeight="1" x14ac:dyDescent="0.25">
      <c r="A799" s="306" t="s">
        <v>161</v>
      </c>
      <c r="B799" s="63">
        <f>C799</f>
        <v>2</v>
      </c>
      <c r="C799" s="63">
        <v>2</v>
      </c>
      <c r="D799" s="281"/>
      <c r="E799" s="317"/>
      <c r="F799" s="317"/>
      <c r="G799" s="317"/>
      <c r="H799" s="317"/>
      <c r="I799" s="281"/>
      <c r="J799" s="25"/>
      <c r="K799" s="25"/>
      <c r="L799" s="25"/>
      <c r="M799" s="25"/>
      <c r="N799" s="25"/>
      <c r="O799" s="25"/>
      <c r="P799" s="25"/>
      <c r="Q799" s="25"/>
      <c r="R799" s="25"/>
      <c r="S799" s="25"/>
    </row>
    <row r="800" spans="1:19" ht="21.75" customHeight="1" x14ac:dyDescent="0.25">
      <c r="A800" s="490" t="s">
        <v>387</v>
      </c>
      <c r="B800" s="491"/>
      <c r="C800" s="492"/>
      <c r="D800" s="227">
        <v>250</v>
      </c>
      <c r="E800" s="200">
        <v>6.82</v>
      </c>
      <c r="F800" s="200">
        <v>8.69</v>
      </c>
      <c r="G800" s="200">
        <v>51.92</v>
      </c>
      <c r="H800" s="200">
        <v>284.37</v>
      </c>
      <c r="I800" s="113"/>
      <c r="J800" s="25"/>
      <c r="K800" s="25"/>
      <c r="L800" s="25"/>
      <c r="M800" s="25"/>
      <c r="N800" s="25"/>
      <c r="O800" s="25"/>
      <c r="P800" s="25"/>
      <c r="Q800" s="25"/>
      <c r="R800" s="25"/>
      <c r="S800" s="25"/>
    </row>
    <row r="801" spans="1:19" ht="21.75" customHeight="1" x14ac:dyDescent="0.25">
      <c r="A801" s="79" t="s">
        <v>323</v>
      </c>
      <c r="B801" s="4">
        <f>C801*1.33</f>
        <v>105.735</v>
      </c>
      <c r="C801" s="4">
        <v>79.5</v>
      </c>
      <c r="D801" s="64"/>
      <c r="E801" s="64"/>
      <c r="F801" s="64"/>
      <c r="G801" s="64"/>
      <c r="H801" s="64"/>
      <c r="I801" s="121"/>
      <c r="J801" s="25"/>
      <c r="K801" s="25"/>
      <c r="L801" s="25"/>
      <c r="M801" s="25"/>
      <c r="N801" s="25"/>
      <c r="O801" s="25"/>
      <c r="P801" s="25"/>
      <c r="Q801" s="25"/>
      <c r="R801" s="25"/>
      <c r="S801" s="25"/>
    </row>
    <row r="802" spans="1:19" ht="21.75" customHeight="1" x14ac:dyDescent="0.25">
      <c r="A802" s="414" t="s">
        <v>324</v>
      </c>
      <c r="B802" s="22">
        <f>C802*1.43</f>
        <v>113.68499999999999</v>
      </c>
      <c r="C802" s="4">
        <v>79.5</v>
      </c>
      <c r="D802" s="415"/>
      <c r="E802" s="415"/>
      <c r="F802" s="415"/>
      <c r="G802" s="415"/>
      <c r="H802" s="64"/>
      <c r="I802" s="121"/>
      <c r="J802" s="25"/>
      <c r="K802" s="25"/>
      <c r="L802" s="25"/>
      <c r="M802" s="25"/>
      <c r="N802" s="25"/>
      <c r="O802" s="25"/>
      <c r="P802" s="25"/>
      <c r="Q802" s="25"/>
      <c r="R802" s="25"/>
      <c r="S802" s="25"/>
    </row>
    <row r="803" spans="1:19" ht="21.75" customHeight="1" x14ac:dyDescent="0.25">
      <c r="A803" s="414" t="s">
        <v>325</v>
      </c>
      <c r="B803" s="22">
        <f>C803*1.54</f>
        <v>122.43</v>
      </c>
      <c r="C803" s="4">
        <v>79.5</v>
      </c>
      <c r="D803" s="415"/>
      <c r="E803" s="415"/>
      <c r="F803" s="415"/>
      <c r="G803" s="415"/>
      <c r="H803" s="64"/>
      <c r="I803" s="121"/>
      <c r="J803" s="25"/>
      <c r="K803" s="25"/>
      <c r="L803" s="25"/>
      <c r="M803" s="25"/>
      <c r="N803" s="25"/>
      <c r="O803" s="25"/>
      <c r="P803" s="25"/>
      <c r="Q803" s="25"/>
      <c r="R803" s="25"/>
      <c r="S803" s="25"/>
    </row>
    <row r="804" spans="1:19" ht="21.75" customHeight="1" x14ac:dyDescent="0.25">
      <c r="A804" s="414" t="s">
        <v>335</v>
      </c>
      <c r="B804" s="22">
        <f>C804*1.67</f>
        <v>132.76499999999999</v>
      </c>
      <c r="C804" s="4">
        <v>79.5</v>
      </c>
      <c r="D804" s="415"/>
      <c r="E804" s="415"/>
      <c r="F804" s="415"/>
      <c r="G804" s="415"/>
      <c r="H804" s="64"/>
      <c r="I804" s="121"/>
      <c r="J804" s="25"/>
      <c r="K804" s="25"/>
      <c r="L804" s="25"/>
      <c r="M804" s="25"/>
      <c r="N804" s="25"/>
      <c r="O804" s="25"/>
      <c r="P804" s="25"/>
      <c r="Q804" s="25"/>
      <c r="R804" s="25"/>
      <c r="S804" s="25"/>
    </row>
    <row r="805" spans="1:19" ht="21.75" customHeight="1" x14ac:dyDescent="0.25">
      <c r="A805" s="79" t="s">
        <v>343</v>
      </c>
      <c r="B805" s="4">
        <f>C805*1.25</f>
        <v>25.5625</v>
      </c>
      <c r="C805" s="4">
        <v>20.45</v>
      </c>
      <c r="D805" s="64"/>
      <c r="E805" s="64"/>
      <c r="F805" s="64"/>
      <c r="G805" s="64"/>
      <c r="H805" s="64"/>
      <c r="I805" s="121"/>
      <c r="J805" s="25"/>
      <c r="K805" s="25"/>
      <c r="L805" s="25"/>
      <c r="M805" s="25"/>
      <c r="N805" s="25"/>
      <c r="O805" s="25"/>
      <c r="P805" s="25"/>
      <c r="Q805" s="25"/>
      <c r="R805" s="25"/>
      <c r="S805" s="25"/>
    </row>
    <row r="806" spans="1:19" ht="21.75" customHeight="1" x14ac:dyDescent="0.25">
      <c r="A806" s="79" t="s">
        <v>328</v>
      </c>
      <c r="B806" s="48">
        <v>13.3</v>
      </c>
      <c r="C806" s="48">
        <v>20.45</v>
      </c>
      <c r="D806" s="415"/>
      <c r="E806" s="415"/>
      <c r="F806" s="415"/>
      <c r="G806" s="415"/>
      <c r="H806" s="64"/>
      <c r="I806" s="121"/>
      <c r="J806" s="25"/>
      <c r="K806" s="25"/>
      <c r="L806" s="25"/>
      <c r="M806" s="25"/>
      <c r="N806" s="25"/>
      <c r="O806" s="25"/>
      <c r="P806" s="25"/>
      <c r="Q806" s="25"/>
      <c r="R806" s="25"/>
      <c r="S806" s="25"/>
    </row>
    <row r="807" spans="1:19" ht="21.75" customHeight="1" x14ac:dyDescent="0.25">
      <c r="A807" s="79" t="s">
        <v>70</v>
      </c>
      <c r="B807" s="364">
        <f>C807*1.19</f>
        <v>14.875</v>
      </c>
      <c r="C807" s="4">
        <v>12.5</v>
      </c>
      <c r="D807" s="64"/>
      <c r="E807" s="64"/>
      <c r="F807" s="64"/>
      <c r="G807" s="64"/>
      <c r="H807" s="64"/>
      <c r="I807" s="45"/>
      <c r="J807" s="25"/>
      <c r="K807" s="25"/>
      <c r="L807" s="25"/>
      <c r="M807" s="25"/>
      <c r="N807" s="25"/>
      <c r="O807" s="25"/>
      <c r="P807" s="25"/>
      <c r="Q807" s="25"/>
      <c r="R807" s="25"/>
      <c r="S807" s="25"/>
    </row>
    <row r="808" spans="1:19" ht="21.75" customHeight="1" x14ac:dyDescent="0.25">
      <c r="A808" s="489" t="s">
        <v>383</v>
      </c>
      <c r="B808" s="13">
        <f>C808</f>
        <v>34.090000000000003</v>
      </c>
      <c r="C808" s="13">
        <v>34.090000000000003</v>
      </c>
      <c r="D808" s="55"/>
      <c r="E808" s="56"/>
      <c r="F808" s="56"/>
      <c r="G808" s="56"/>
      <c r="H808" s="56"/>
      <c r="I808" s="45"/>
      <c r="J808" s="25"/>
      <c r="K808" s="25"/>
      <c r="L808" s="25"/>
      <c r="M808" s="25"/>
      <c r="N808" s="25"/>
      <c r="O808" s="25"/>
      <c r="P808" s="25"/>
      <c r="Q808" s="25"/>
      <c r="R808" s="25"/>
      <c r="S808" s="25"/>
    </row>
    <row r="809" spans="1:19" ht="21.75" customHeight="1" x14ac:dyDescent="0.25">
      <c r="A809" s="489" t="s">
        <v>384</v>
      </c>
      <c r="B809" s="13">
        <f>C809</f>
        <v>114</v>
      </c>
      <c r="C809" s="13">
        <v>114</v>
      </c>
      <c r="D809" s="55"/>
      <c r="E809" s="56"/>
      <c r="F809" s="56"/>
      <c r="G809" s="56"/>
      <c r="H809" s="56"/>
      <c r="I809" s="45"/>
      <c r="J809" s="25"/>
      <c r="K809" s="25"/>
      <c r="L809" s="25"/>
      <c r="M809" s="25"/>
      <c r="N809" s="25"/>
      <c r="O809" s="25"/>
      <c r="P809" s="25"/>
      <c r="Q809" s="25"/>
      <c r="R809" s="25"/>
      <c r="S809" s="25"/>
    </row>
    <row r="810" spans="1:19" ht="21.75" customHeight="1" x14ac:dyDescent="0.25">
      <c r="A810" s="489" t="s">
        <v>332</v>
      </c>
      <c r="B810" s="13">
        <f>C810</f>
        <v>7</v>
      </c>
      <c r="C810" s="13">
        <v>7</v>
      </c>
      <c r="D810" s="55"/>
      <c r="E810" s="56"/>
      <c r="F810" s="56"/>
      <c r="G810" s="56"/>
      <c r="H810" s="56"/>
      <c r="I810" s="45"/>
      <c r="J810" s="25"/>
      <c r="K810" s="25"/>
      <c r="L810" s="25"/>
      <c r="M810" s="25"/>
      <c r="N810" s="25"/>
      <c r="O810" s="25"/>
      <c r="P810" s="25"/>
      <c r="Q810" s="25"/>
      <c r="R810" s="25"/>
      <c r="S810" s="25"/>
    </row>
    <row r="811" spans="1:19" ht="21.75" customHeight="1" x14ac:dyDescent="0.25">
      <c r="A811" s="489" t="s">
        <v>385</v>
      </c>
      <c r="B811" s="13">
        <f>C811</f>
        <v>5</v>
      </c>
      <c r="C811" s="13">
        <v>5</v>
      </c>
      <c r="D811" s="55"/>
      <c r="E811" s="56"/>
      <c r="F811" s="56"/>
      <c r="G811" s="56"/>
      <c r="H811" s="56"/>
      <c r="I811" s="45"/>
      <c r="J811" s="25"/>
      <c r="K811" s="25"/>
      <c r="L811" s="25"/>
      <c r="M811" s="25"/>
      <c r="N811" s="25"/>
      <c r="O811" s="25"/>
      <c r="P811" s="25"/>
      <c r="Q811" s="25"/>
      <c r="R811" s="25"/>
      <c r="S811" s="25"/>
    </row>
    <row r="812" spans="1:19" ht="21.75" customHeight="1" x14ac:dyDescent="0.25">
      <c r="A812" s="489" t="s">
        <v>386</v>
      </c>
      <c r="B812" s="13">
        <f>C812</f>
        <v>0.5</v>
      </c>
      <c r="C812" s="13">
        <v>0.5</v>
      </c>
      <c r="D812" s="55"/>
      <c r="E812" s="56"/>
      <c r="F812" s="56"/>
      <c r="G812" s="56"/>
      <c r="H812" s="56"/>
      <c r="I812" s="45"/>
      <c r="J812" s="25"/>
      <c r="K812" s="25"/>
      <c r="L812" s="25"/>
      <c r="M812" s="25"/>
      <c r="N812" s="25"/>
      <c r="O812" s="25"/>
      <c r="P812" s="25"/>
      <c r="Q812" s="25"/>
      <c r="R812" s="25"/>
      <c r="S812" s="25"/>
    </row>
    <row r="813" spans="1:19" ht="21.75" customHeight="1" x14ac:dyDescent="0.25">
      <c r="A813" s="207" t="s">
        <v>282</v>
      </c>
      <c r="B813" s="276"/>
      <c r="C813" s="208"/>
      <c r="D813" s="206">
        <v>100</v>
      </c>
      <c r="E813" s="200">
        <f>E814+E821</f>
        <v>10.86</v>
      </c>
      <c r="F813" s="200">
        <f>F814+F821</f>
        <v>12.1</v>
      </c>
      <c r="G813" s="200">
        <f>G814+G821</f>
        <v>11.07</v>
      </c>
      <c r="H813" s="200">
        <f>H814+H821</f>
        <v>220.12</v>
      </c>
      <c r="I813" s="277"/>
      <c r="J813" s="25"/>
      <c r="K813" s="25"/>
      <c r="L813" s="25"/>
      <c r="M813" s="25"/>
      <c r="N813" s="25"/>
      <c r="O813" s="25"/>
      <c r="P813" s="25"/>
      <c r="Q813" s="25"/>
      <c r="R813" s="25"/>
      <c r="S813" s="25"/>
    </row>
    <row r="814" spans="1:19" ht="21.75" customHeight="1" x14ac:dyDescent="0.25">
      <c r="A814" s="98" t="s">
        <v>173</v>
      </c>
      <c r="B814" s="155">
        <f>C814*1.1</f>
        <v>66</v>
      </c>
      <c r="C814" s="246">
        <v>60</v>
      </c>
      <c r="D814" s="125"/>
      <c r="E814" s="211">
        <v>10.32</v>
      </c>
      <c r="F814" s="211">
        <v>11.36</v>
      </c>
      <c r="G814" s="211">
        <v>1.65</v>
      </c>
      <c r="H814" s="211">
        <v>198.98</v>
      </c>
      <c r="I814" s="147"/>
      <c r="J814" s="25"/>
      <c r="K814" s="25"/>
      <c r="L814" s="25"/>
      <c r="M814" s="25"/>
      <c r="N814" s="25"/>
      <c r="O814" s="25"/>
      <c r="P814" s="25"/>
      <c r="Q814" s="25"/>
      <c r="R814" s="25"/>
      <c r="S814" s="25"/>
    </row>
    <row r="815" spans="1:19" ht="21.75" customHeight="1" x14ac:dyDescent="0.25">
      <c r="A815" s="98" t="s">
        <v>174</v>
      </c>
      <c r="B815" s="155">
        <f>C815*1.1</f>
        <v>66</v>
      </c>
      <c r="C815" s="246">
        <v>60</v>
      </c>
      <c r="D815" s="125"/>
      <c r="E815" s="17"/>
      <c r="F815" s="17"/>
      <c r="G815" s="17"/>
      <c r="H815" s="17"/>
      <c r="I815" s="147"/>
      <c r="J815" s="25"/>
      <c r="K815" s="25"/>
      <c r="L815" s="25"/>
      <c r="M815" s="25"/>
      <c r="N815" s="25"/>
      <c r="O815" s="25"/>
      <c r="P815" s="25"/>
      <c r="Q815" s="25"/>
      <c r="R815" s="25"/>
      <c r="S815" s="25"/>
    </row>
    <row r="816" spans="1:19" ht="21.75" customHeight="1" x14ac:dyDescent="0.25">
      <c r="A816" s="98" t="s">
        <v>71</v>
      </c>
      <c r="B816" s="155">
        <f>C816</f>
        <v>6.2</v>
      </c>
      <c r="C816" s="246">
        <v>6.2</v>
      </c>
      <c r="D816" s="125"/>
      <c r="E816" s="17"/>
      <c r="F816" s="17"/>
      <c r="G816" s="17"/>
      <c r="H816" s="17"/>
      <c r="I816" s="147"/>
      <c r="J816" s="25"/>
      <c r="K816" s="25"/>
      <c r="L816" s="25"/>
      <c r="M816" s="25"/>
      <c r="N816" s="25"/>
      <c r="O816" s="25"/>
      <c r="P816" s="25"/>
      <c r="Q816" s="25"/>
      <c r="R816" s="25"/>
      <c r="S816" s="25"/>
    </row>
    <row r="817" spans="1:19" ht="21.75" customHeight="1" x14ac:dyDescent="0.25">
      <c r="A817" s="98" t="s">
        <v>70</v>
      </c>
      <c r="B817" s="155">
        <f>C817*1.19</f>
        <v>11.899999999999999</v>
      </c>
      <c r="C817" s="246">
        <v>10</v>
      </c>
      <c r="D817" s="125"/>
      <c r="E817" s="17"/>
      <c r="F817" s="17"/>
      <c r="G817" s="17"/>
      <c r="H817" s="17"/>
      <c r="I817" s="8"/>
      <c r="J817" s="25"/>
      <c r="K817" s="25"/>
      <c r="L817" s="25"/>
      <c r="M817" s="25"/>
      <c r="N817" s="25"/>
      <c r="O817" s="25"/>
      <c r="P817" s="25"/>
      <c r="Q817" s="25"/>
      <c r="R817" s="25"/>
      <c r="S817" s="25"/>
    </row>
    <row r="818" spans="1:19" ht="21.75" customHeight="1" x14ac:dyDescent="0.25">
      <c r="A818" s="9" t="s">
        <v>168</v>
      </c>
      <c r="B818" s="10">
        <f>C818</f>
        <v>10</v>
      </c>
      <c r="C818" s="10">
        <v>10</v>
      </c>
      <c r="D818" s="11"/>
      <c r="E818" s="11"/>
      <c r="F818" s="11"/>
      <c r="G818" s="11"/>
      <c r="H818" s="11"/>
      <c r="I818" s="30"/>
      <c r="J818" s="25"/>
      <c r="K818" s="25"/>
      <c r="L818" s="25"/>
      <c r="M818" s="25"/>
      <c r="N818" s="25"/>
      <c r="O818" s="25"/>
      <c r="P818" s="25"/>
      <c r="Q818" s="25"/>
      <c r="R818" s="25"/>
      <c r="S818" s="25"/>
    </row>
    <row r="819" spans="1:19" ht="21.75" customHeight="1" x14ac:dyDescent="0.25">
      <c r="A819" s="12" t="s">
        <v>169</v>
      </c>
      <c r="B819" s="10">
        <f>C819</f>
        <v>10</v>
      </c>
      <c r="C819" s="13">
        <v>10</v>
      </c>
      <c r="D819" s="11"/>
      <c r="E819" s="11"/>
      <c r="F819" s="11"/>
      <c r="G819" s="11"/>
      <c r="H819" s="11"/>
      <c r="I819" s="22"/>
      <c r="J819" s="25"/>
      <c r="K819" s="25"/>
      <c r="L819" s="25"/>
      <c r="M819" s="25"/>
      <c r="N819" s="25"/>
      <c r="O819" s="25"/>
      <c r="P819" s="25"/>
      <c r="Q819" s="25"/>
      <c r="R819" s="25"/>
      <c r="S819" s="25"/>
    </row>
    <row r="820" spans="1:19" ht="21.75" customHeight="1" x14ac:dyDescent="0.25">
      <c r="A820" s="14" t="s">
        <v>161</v>
      </c>
      <c r="B820" s="10">
        <f>C820</f>
        <v>1</v>
      </c>
      <c r="C820" s="13">
        <v>1</v>
      </c>
      <c r="D820" s="11"/>
      <c r="E820" s="11"/>
      <c r="F820" s="11"/>
      <c r="G820" s="11"/>
      <c r="H820" s="11"/>
      <c r="I820" s="22"/>
      <c r="J820" s="25"/>
      <c r="K820" s="25"/>
      <c r="L820" s="25"/>
      <c r="M820" s="25"/>
      <c r="N820" s="25"/>
      <c r="O820" s="25"/>
      <c r="P820" s="25"/>
      <c r="Q820" s="25"/>
      <c r="R820" s="25"/>
      <c r="S820" s="25"/>
    </row>
    <row r="821" spans="1:19" ht="21.75" customHeight="1" x14ac:dyDescent="0.25">
      <c r="A821" s="274" t="s">
        <v>281</v>
      </c>
      <c r="B821" s="10"/>
      <c r="C821" s="357">
        <v>50</v>
      </c>
      <c r="D821" s="189"/>
      <c r="E821" s="196">
        <v>0.54</v>
      </c>
      <c r="F821" s="196">
        <v>0.74</v>
      </c>
      <c r="G821" s="196">
        <v>9.42</v>
      </c>
      <c r="H821" s="196">
        <v>21.14</v>
      </c>
      <c r="I821" s="202"/>
      <c r="J821" s="25"/>
      <c r="K821" s="25"/>
      <c r="L821" s="25"/>
      <c r="M821" s="25"/>
      <c r="N821" s="25"/>
      <c r="O821" s="25"/>
      <c r="P821" s="25"/>
      <c r="Q821" s="25"/>
      <c r="R821" s="25"/>
      <c r="S821" s="25"/>
    </row>
    <row r="822" spans="1:19" ht="21.75" customHeight="1" x14ac:dyDescent="0.25">
      <c r="A822" s="9" t="s">
        <v>85</v>
      </c>
      <c r="B822" s="10">
        <f t="shared" ref="B822:B829" si="15">C822</f>
        <v>38</v>
      </c>
      <c r="C822" s="10">
        <v>38</v>
      </c>
      <c r="D822" s="11"/>
      <c r="E822" s="11"/>
      <c r="F822" s="11"/>
      <c r="G822" s="11"/>
      <c r="H822" s="11"/>
      <c r="I822" s="317"/>
      <c r="J822" s="25"/>
      <c r="K822" s="25"/>
      <c r="L822" s="25"/>
      <c r="M822" s="25"/>
      <c r="N822" s="25"/>
      <c r="O822" s="25"/>
      <c r="P822" s="25"/>
      <c r="Q822" s="25"/>
      <c r="R822" s="25"/>
      <c r="S822" s="25"/>
    </row>
    <row r="823" spans="1:19" ht="21.75" customHeight="1" x14ac:dyDescent="0.25">
      <c r="A823" s="15" t="s">
        <v>283</v>
      </c>
      <c r="B823" s="10">
        <f t="shared" si="15"/>
        <v>13</v>
      </c>
      <c r="C823" s="10">
        <v>13</v>
      </c>
      <c r="D823" s="11"/>
      <c r="E823" s="11"/>
      <c r="F823" s="11"/>
      <c r="G823" s="11"/>
      <c r="H823" s="11"/>
      <c r="I823" s="121"/>
      <c r="J823" s="25"/>
      <c r="K823" s="25"/>
      <c r="L823" s="25"/>
      <c r="M823" s="25"/>
      <c r="N823" s="25"/>
      <c r="O823" s="25"/>
      <c r="P823" s="25"/>
      <c r="Q823" s="25"/>
      <c r="R823" s="25"/>
      <c r="S823" s="25"/>
    </row>
    <row r="824" spans="1:19" ht="21.75" customHeight="1" x14ac:dyDescent="0.25">
      <c r="A824" s="18" t="s">
        <v>159</v>
      </c>
      <c r="B824" s="19">
        <f t="shared" si="15"/>
        <v>6</v>
      </c>
      <c r="C824" s="175">
        <v>6</v>
      </c>
      <c r="D824" s="27"/>
      <c r="E824" s="317"/>
      <c r="F824" s="317"/>
      <c r="G824" s="317"/>
      <c r="H824" s="317"/>
      <c r="I824" s="529"/>
      <c r="J824" s="25"/>
      <c r="K824" s="25"/>
      <c r="L824" s="25"/>
      <c r="M824" s="25"/>
      <c r="N824" s="25"/>
      <c r="O824" s="25"/>
      <c r="P824" s="25"/>
      <c r="Q824" s="25"/>
      <c r="R824" s="25"/>
      <c r="S824" s="25"/>
    </row>
    <row r="825" spans="1:19" ht="21.75" customHeight="1" x14ac:dyDescent="0.25">
      <c r="A825" s="18" t="s">
        <v>107</v>
      </c>
      <c r="B825" s="133">
        <f t="shared" si="15"/>
        <v>2</v>
      </c>
      <c r="C825" s="133">
        <v>2</v>
      </c>
      <c r="D825" s="99"/>
      <c r="E825" s="52"/>
      <c r="F825" s="52"/>
      <c r="G825" s="52"/>
      <c r="H825" s="52"/>
      <c r="I825" s="115"/>
      <c r="J825" s="25"/>
      <c r="K825" s="25"/>
      <c r="L825" s="25"/>
      <c r="M825" s="25"/>
      <c r="N825" s="25"/>
      <c r="O825" s="25"/>
      <c r="P825" s="25"/>
      <c r="Q825" s="25"/>
      <c r="R825" s="25"/>
      <c r="S825" s="25"/>
    </row>
    <row r="826" spans="1:19" ht="21.75" customHeight="1" x14ac:dyDescent="0.25">
      <c r="A826" s="9" t="s">
        <v>88</v>
      </c>
      <c r="B826" s="133">
        <f t="shared" si="15"/>
        <v>1</v>
      </c>
      <c r="C826" s="133">
        <v>1</v>
      </c>
      <c r="D826" s="6"/>
      <c r="E826" s="52"/>
      <c r="F826" s="52"/>
      <c r="G826" s="52"/>
      <c r="H826" s="52"/>
      <c r="I826" s="115"/>
      <c r="J826" s="25"/>
      <c r="K826" s="25"/>
      <c r="L826" s="25"/>
      <c r="M826" s="25"/>
      <c r="N826" s="25"/>
      <c r="O826" s="25"/>
      <c r="P826" s="25"/>
      <c r="Q826" s="25"/>
      <c r="R826" s="25"/>
      <c r="S826" s="25"/>
    </row>
    <row r="827" spans="1:19" ht="21.75" customHeight="1" x14ac:dyDescent="0.25">
      <c r="A827" s="9" t="s">
        <v>284</v>
      </c>
      <c r="B827" s="133">
        <f t="shared" si="15"/>
        <v>0.5</v>
      </c>
      <c r="C827" s="133">
        <v>0.5</v>
      </c>
      <c r="D827" s="6"/>
      <c r="E827" s="52"/>
      <c r="F827" s="52"/>
      <c r="G827" s="52"/>
      <c r="H827" s="52"/>
      <c r="I827" s="115"/>
      <c r="J827" s="25"/>
      <c r="K827" s="25"/>
      <c r="L827" s="25"/>
      <c r="M827" s="25"/>
      <c r="N827" s="25"/>
      <c r="O827" s="25"/>
      <c r="P827" s="25"/>
      <c r="Q827" s="25"/>
      <c r="R827" s="25"/>
      <c r="S827" s="25"/>
    </row>
    <row r="828" spans="1:19" ht="21.75" customHeight="1" x14ac:dyDescent="0.25">
      <c r="A828" s="9" t="s">
        <v>162</v>
      </c>
      <c r="B828" s="133">
        <f t="shared" si="15"/>
        <v>1</v>
      </c>
      <c r="C828" s="133">
        <v>1</v>
      </c>
      <c r="D828" s="6"/>
      <c r="E828" s="52"/>
      <c r="F828" s="52"/>
      <c r="G828" s="52"/>
      <c r="H828" s="52"/>
      <c r="I828" s="115"/>
      <c r="J828" s="25"/>
      <c r="K828" s="25"/>
      <c r="L828" s="25"/>
      <c r="M828" s="25"/>
      <c r="N828" s="25"/>
      <c r="O828" s="25"/>
      <c r="P828" s="25"/>
      <c r="Q828" s="25"/>
      <c r="R828" s="25"/>
      <c r="S828" s="25"/>
    </row>
    <row r="829" spans="1:19" ht="21.75" customHeight="1" x14ac:dyDescent="0.25">
      <c r="A829" s="9" t="s">
        <v>163</v>
      </c>
      <c r="B829" s="133">
        <f t="shared" si="15"/>
        <v>1</v>
      </c>
      <c r="C829" s="133">
        <v>1</v>
      </c>
      <c r="D829" s="6"/>
      <c r="E829" s="52"/>
      <c r="F829" s="52"/>
      <c r="G829" s="52"/>
      <c r="H829" s="52"/>
      <c r="I829" s="115"/>
      <c r="J829" s="25"/>
      <c r="K829" s="25"/>
      <c r="L829" s="25"/>
      <c r="M829" s="25"/>
      <c r="N829" s="25"/>
      <c r="O829" s="25"/>
      <c r="P829" s="25"/>
      <c r="Q829" s="25"/>
      <c r="R829" s="25"/>
      <c r="S829" s="25"/>
    </row>
    <row r="830" spans="1:19" ht="21.75" customHeight="1" x14ac:dyDescent="0.25">
      <c r="A830" s="204" t="s">
        <v>155</v>
      </c>
      <c r="B830" s="160"/>
      <c r="C830" s="160"/>
      <c r="D830" s="198">
        <v>180</v>
      </c>
      <c r="E830" s="227">
        <v>7.96</v>
      </c>
      <c r="F830" s="200">
        <v>5.29</v>
      </c>
      <c r="G830" s="227">
        <v>37.82</v>
      </c>
      <c r="H830" s="227">
        <v>248.99</v>
      </c>
      <c r="I830" s="202"/>
      <c r="J830" s="25"/>
      <c r="K830" s="25"/>
      <c r="L830" s="25"/>
      <c r="M830" s="25"/>
      <c r="N830" s="25"/>
      <c r="O830" s="25"/>
      <c r="P830" s="25"/>
      <c r="Q830" s="25"/>
      <c r="R830" s="25"/>
      <c r="S830" s="25"/>
    </row>
    <row r="831" spans="1:19" ht="21.75" customHeight="1" x14ac:dyDescent="0.25">
      <c r="A831" s="18" t="s">
        <v>93</v>
      </c>
      <c r="B831" s="6">
        <f>C831</f>
        <v>66</v>
      </c>
      <c r="C831" s="6">
        <v>66</v>
      </c>
      <c r="D831" s="67"/>
      <c r="E831" s="119"/>
      <c r="F831" s="119"/>
      <c r="G831" s="119"/>
      <c r="H831" s="67"/>
      <c r="I831" s="30"/>
      <c r="J831" s="25"/>
      <c r="K831" s="25"/>
      <c r="L831" s="25"/>
      <c r="M831" s="25"/>
      <c r="N831" s="25"/>
      <c r="O831" s="25"/>
      <c r="P831" s="25"/>
      <c r="Q831" s="25"/>
      <c r="R831" s="25"/>
      <c r="S831" s="25"/>
    </row>
    <row r="832" spans="1:19" ht="21.75" customHeight="1" x14ac:dyDescent="0.25">
      <c r="A832" s="9" t="s">
        <v>70</v>
      </c>
      <c r="B832" s="10">
        <f>C832*1.18</f>
        <v>33.984000000000002</v>
      </c>
      <c r="C832" s="10">
        <v>28.8</v>
      </c>
      <c r="D832" s="119"/>
      <c r="E832" s="119"/>
      <c r="F832" s="119"/>
      <c r="G832" s="119"/>
      <c r="H832" s="67"/>
      <c r="I832" s="30"/>
      <c r="J832" s="25"/>
      <c r="K832" s="25"/>
      <c r="L832" s="25"/>
      <c r="M832" s="25"/>
      <c r="N832" s="25"/>
      <c r="O832" s="25"/>
      <c r="P832" s="25"/>
      <c r="Q832" s="25"/>
      <c r="R832" s="25"/>
      <c r="S832" s="25"/>
    </row>
    <row r="833" spans="1:19" ht="21.75" customHeight="1" x14ac:dyDescent="0.25">
      <c r="A833" s="9" t="s">
        <v>85</v>
      </c>
      <c r="B833" s="10">
        <f>C833</f>
        <v>237.6</v>
      </c>
      <c r="C833" s="10">
        <v>237.6</v>
      </c>
      <c r="D833" s="119"/>
      <c r="E833" s="119"/>
      <c r="F833" s="119"/>
      <c r="G833" s="119"/>
      <c r="H833" s="67"/>
      <c r="I833" s="30"/>
      <c r="J833" s="25"/>
      <c r="K833" s="25"/>
      <c r="L833" s="25"/>
      <c r="M833" s="25"/>
      <c r="N833" s="25"/>
      <c r="O833" s="25"/>
      <c r="P833" s="25"/>
      <c r="Q833" s="25"/>
      <c r="R833" s="25"/>
      <c r="S833" s="25"/>
    </row>
    <row r="834" spans="1:19" ht="21.75" customHeight="1" x14ac:dyDescent="0.25">
      <c r="A834" s="9" t="s">
        <v>80</v>
      </c>
      <c r="B834" s="10">
        <f>C834</f>
        <v>5.99</v>
      </c>
      <c r="C834" s="10">
        <v>5.99</v>
      </c>
      <c r="D834" s="119"/>
      <c r="E834" s="119"/>
      <c r="F834" s="119"/>
      <c r="G834" s="119"/>
      <c r="H834" s="67"/>
      <c r="I834" s="30"/>
      <c r="J834" s="25"/>
      <c r="K834" s="25"/>
      <c r="L834" s="25"/>
      <c r="M834" s="25"/>
      <c r="N834" s="25"/>
      <c r="O834" s="25"/>
      <c r="P834" s="25"/>
      <c r="Q834" s="25"/>
      <c r="R834" s="25"/>
      <c r="S834" s="25"/>
    </row>
    <row r="835" spans="1:19" ht="21.75" customHeight="1" x14ac:dyDescent="0.25">
      <c r="A835" s="18" t="s">
        <v>79</v>
      </c>
      <c r="B835" s="6">
        <f>C835</f>
        <v>0.6</v>
      </c>
      <c r="C835" s="6">
        <v>0.6</v>
      </c>
      <c r="D835" s="119"/>
      <c r="E835" s="119"/>
      <c r="F835" s="119"/>
      <c r="G835" s="119"/>
      <c r="H835" s="67"/>
      <c r="I835" s="30"/>
      <c r="J835" s="25"/>
      <c r="K835" s="25"/>
      <c r="L835" s="25"/>
      <c r="M835" s="25"/>
      <c r="N835" s="25"/>
      <c r="O835" s="25"/>
      <c r="P835" s="25"/>
      <c r="Q835" s="25"/>
      <c r="R835" s="25"/>
      <c r="S835" s="25"/>
    </row>
    <row r="836" spans="1:19" ht="21.75" customHeight="1" x14ac:dyDescent="0.25">
      <c r="A836" s="204" t="s">
        <v>272</v>
      </c>
      <c r="B836" s="425"/>
      <c r="C836" s="425"/>
      <c r="D836" s="199" t="s">
        <v>14</v>
      </c>
      <c r="E836" s="200">
        <v>0.27</v>
      </c>
      <c r="F836" s="200">
        <v>0.12</v>
      </c>
      <c r="G836" s="200">
        <v>9.2799999999999994</v>
      </c>
      <c r="H836" s="200">
        <v>37.68</v>
      </c>
      <c r="I836" s="200" t="s">
        <v>305</v>
      </c>
      <c r="J836" s="25"/>
      <c r="K836" s="25"/>
      <c r="L836" s="25"/>
      <c r="M836" s="25"/>
      <c r="N836" s="25"/>
      <c r="O836" s="25"/>
      <c r="P836" s="25"/>
      <c r="Q836" s="25"/>
      <c r="R836" s="25"/>
      <c r="S836" s="25"/>
    </row>
    <row r="837" spans="1:19" ht="21.75" customHeight="1" x14ac:dyDescent="0.25">
      <c r="A837" s="9" t="s">
        <v>86</v>
      </c>
      <c r="B837" s="133">
        <f>C837</f>
        <v>30</v>
      </c>
      <c r="C837" s="133">
        <v>30</v>
      </c>
      <c r="D837" s="27"/>
      <c r="E837" s="8"/>
      <c r="F837" s="8"/>
      <c r="G837" s="8"/>
      <c r="H837" s="317"/>
      <c r="I837" s="8"/>
      <c r="J837" s="25"/>
      <c r="K837" s="25"/>
      <c r="L837" s="25"/>
      <c r="M837" s="25"/>
      <c r="N837" s="25"/>
      <c r="O837" s="25"/>
      <c r="P837" s="25"/>
      <c r="Q837" s="25"/>
      <c r="R837" s="25"/>
      <c r="S837" s="25"/>
    </row>
    <row r="838" spans="1:19" ht="21.75" customHeight="1" x14ac:dyDescent="0.25">
      <c r="A838" s="14" t="s">
        <v>16</v>
      </c>
      <c r="B838" s="134">
        <f>C838</f>
        <v>8</v>
      </c>
      <c r="C838" s="222">
        <v>8</v>
      </c>
      <c r="D838" s="181"/>
      <c r="E838" s="8"/>
      <c r="F838" s="8"/>
      <c r="G838" s="8"/>
      <c r="H838" s="317"/>
      <c r="I838" s="8"/>
      <c r="J838" s="25"/>
      <c r="K838" s="25"/>
      <c r="L838" s="25"/>
      <c r="M838" s="25"/>
      <c r="N838" s="25"/>
      <c r="O838" s="25"/>
      <c r="P838" s="25"/>
      <c r="Q838" s="25"/>
      <c r="R838" s="25"/>
      <c r="S838" s="25"/>
    </row>
    <row r="839" spans="1:19" ht="21.75" customHeight="1" x14ac:dyDescent="0.25">
      <c r="A839" s="40" t="s">
        <v>85</v>
      </c>
      <c r="B839" s="41">
        <f>C839</f>
        <v>200</v>
      </c>
      <c r="C839" s="41">
        <v>200</v>
      </c>
      <c r="D839" s="181"/>
      <c r="E839" s="8"/>
      <c r="F839" s="8"/>
      <c r="G839" s="8"/>
      <c r="H839" s="317"/>
      <c r="I839" s="8"/>
      <c r="J839" s="25"/>
      <c r="K839" s="25"/>
      <c r="L839" s="25"/>
      <c r="M839" s="25"/>
      <c r="N839" s="25"/>
      <c r="O839" s="25"/>
      <c r="P839" s="25"/>
      <c r="Q839" s="25"/>
      <c r="R839" s="25"/>
      <c r="S839" s="25"/>
    </row>
    <row r="840" spans="1:19" ht="21.75" customHeight="1" x14ac:dyDescent="0.25">
      <c r="A840" s="212" t="s">
        <v>78</v>
      </c>
      <c r="B840" s="213">
        <f>C840</f>
        <v>22</v>
      </c>
      <c r="C840" s="213">
        <v>22</v>
      </c>
      <c r="D840" s="214" t="s">
        <v>147</v>
      </c>
      <c r="E840" s="200">
        <v>1.76</v>
      </c>
      <c r="F840" s="211">
        <v>0.81</v>
      </c>
      <c r="G840" s="211">
        <v>10.56</v>
      </c>
      <c r="H840" s="211">
        <v>50.6</v>
      </c>
      <c r="I840" s="231"/>
      <c r="J840" s="25"/>
      <c r="K840" s="25"/>
      <c r="L840" s="25"/>
      <c r="M840" s="25"/>
      <c r="N840" s="25"/>
      <c r="O840" s="25"/>
      <c r="P840" s="25"/>
      <c r="Q840" s="25"/>
      <c r="R840" s="25"/>
      <c r="S840" s="25"/>
    </row>
    <row r="841" spans="1:19" ht="21.75" customHeight="1" x14ac:dyDescent="0.25">
      <c r="A841" s="302" t="s">
        <v>110</v>
      </c>
      <c r="B841" s="294">
        <f>C841</f>
        <v>22</v>
      </c>
      <c r="C841" s="294">
        <v>22</v>
      </c>
      <c r="D841" s="229" t="s">
        <v>147</v>
      </c>
      <c r="E841" s="200">
        <v>1.76</v>
      </c>
      <c r="F841" s="200">
        <v>0.28000000000000003</v>
      </c>
      <c r="G841" s="200">
        <v>11.66</v>
      </c>
      <c r="H841" s="200">
        <v>55.88</v>
      </c>
      <c r="I841" s="231"/>
      <c r="J841" s="25"/>
      <c r="K841" s="25"/>
      <c r="L841" s="25"/>
      <c r="M841" s="25"/>
      <c r="N841" s="25"/>
      <c r="O841" s="25"/>
      <c r="P841" s="25"/>
      <c r="Q841" s="25"/>
      <c r="R841" s="25"/>
      <c r="S841" s="25"/>
    </row>
    <row r="842" spans="1:19" ht="26.25" customHeight="1" x14ac:dyDescent="0.25">
      <c r="A842" s="424" t="s">
        <v>318</v>
      </c>
      <c r="B842" s="385"/>
      <c r="C842" s="385"/>
      <c r="D842" s="394">
        <f>D794+D747</f>
        <v>1442</v>
      </c>
      <c r="E842" s="386">
        <f>E794+E747</f>
        <v>54.040000000000006</v>
      </c>
      <c r="F842" s="386">
        <f>F794+F747</f>
        <v>56.400000000000006</v>
      </c>
      <c r="G842" s="386">
        <f>G794+G747</f>
        <v>231.47</v>
      </c>
      <c r="H842" s="386">
        <f>H794+H747</f>
        <v>1658.5299999999997</v>
      </c>
      <c r="I842" s="387"/>
      <c r="J842" s="25"/>
      <c r="K842" s="25"/>
      <c r="L842" s="25"/>
      <c r="M842" s="25"/>
      <c r="N842" s="25"/>
      <c r="O842" s="25"/>
      <c r="P842" s="25"/>
      <c r="Q842" s="25"/>
      <c r="R842" s="25"/>
      <c r="S842" s="25"/>
    </row>
    <row r="843" spans="1:19" ht="28.5" customHeight="1" x14ac:dyDescent="0.25">
      <c r="A843" s="614" t="s">
        <v>212</v>
      </c>
      <c r="B843" s="615"/>
      <c r="C843" s="615"/>
      <c r="D843" s="615"/>
      <c r="E843" s="615"/>
      <c r="F843" s="615"/>
      <c r="G843" s="615"/>
      <c r="H843" s="616"/>
      <c r="I843" s="8"/>
      <c r="J843" s="25"/>
      <c r="K843" s="25"/>
      <c r="L843" s="25"/>
      <c r="M843" s="25"/>
      <c r="N843" s="25"/>
      <c r="O843" s="25"/>
      <c r="P843" s="25"/>
      <c r="Q843" s="25"/>
      <c r="R843" s="25"/>
      <c r="S843" s="25"/>
    </row>
    <row r="844" spans="1:19" ht="21.75" customHeight="1" x14ac:dyDescent="0.25">
      <c r="A844" s="573" t="s">
        <v>2</v>
      </c>
      <c r="B844" s="576" t="s">
        <v>3</v>
      </c>
      <c r="C844" s="576" t="s">
        <v>4</v>
      </c>
      <c r="D844" s="579" t="s">
        <v>5</v>
      </c>
      <c r="E844" s="580"/>
      <c r="F844" s="580"/>
      <c r="G844" s="580"/>
      <c r="H844" s="581"/>
      <c r="I844" s="8"/>
      <c r="J844" s="25"/>
      <c r="K844" s="25"/>
      <c r="L844" s="25"/>
      <c r="M844" s="25"/>
      <c r="N844" s="25"/>
      <c r="O844" s="25"/>
      <c r="P844" s="25"/>
      <c r="Q844" s="25"/>
      <c r="R844" s="25"/>
      <c r="S844" s="25"/>
    </row>
    <row r="845" spans="1:19" ht="21.75" customHeight="1" x14ac:dyDescent="0.25">
      <c r="A845" s="574"/>
      <c r="B845" s="577"/>
      <c r="C845" s="577"/>
      <c r="D845" s="591" t="s">
        <v>6</v>
      </c>
      <c r="E845" s="573" t="s">
        <v>7</v>
      </c>
      <c r="F845" s="573" t="s">
        <v>8</v>
      </c>
      <c r="G845" s="573" t="s">
        <v>9</v>
      </c>
      <c r="H845" s="582" t="s">
        <v>10</v>
      </c>
      <c r="I845" s="8"/>
      <c r="J845" s="25"/>
      <c r="K845" s="25"/>
      <c r="L845" s="25"/>
      <c r="M845" s="25"/>
      <c r="N845" s="25"/>
      <c r="O845" s="25"/>
      <c r="P845" s="25"/>
      <c r="Q845" s="25"/>
      <c r="R845" s="25"/>
      <c r="S845" s="25"/>
    </row>
    <row r="846" spans="1:19" ht="21.75" customHeight="1" x14ac:dyDescent="0.25">
      <c r="A846" s="575"/>
      <c r="B846" s="578"/>
      <c r="C846" s="578"/>
      <c r="D846" s="592"/>
      <c r="E846" s="575"/>
      <c r="F846" s="575"/>
      <c r="G846" s="575"/>
      <c r="H846" s="583"/>
      <c r="I846" s="8"/>
      <c r="J846" s="25"/>
      <c r="K846" s="25"/>
      <c r="L846" s="25"/>
      <c r="M846" s="25"/>
      <c r="N846" s="25"/>
      <c r="O846" s="25"/>
      <c r="P846" s="25"/>
      <c r="Q846" s="25"/>
      <c r="R846" s="25"/>
      <c r="S846" s="25"/>
    </row>
    <row r="847" spans="1:19" ht="30" customHeight="1" x14ac:dyDescent="0.25">
      <c r="A847" s="567" t="s">
        <v>42</v>
      </c>
      <c r="B847" s="567"/>
      <c r="C847" s="567"/>
      <c r="D847" s="232">
        <f>D848+D855+D870+D875+D879</f>
        <v>612</v>
      </c>
      <c r="E847" s="203">
        <f>E848+E855+E870+E875+E879</f>
        <v>22.91</v>
      </c>
      <c r="F847" s="203">
        <f>F848+F855+F870+F875+F879</f>
        <v>23.98</v>
      </c>
      <c r="G847" s="203">
        <f>G848+G855+G870+G875+G879</f>
        <v>96.65</v>
      </c>
      <c r="H847" s="203">
        <f>H848+H855+H870+H875+H879</f>
        <v>651.79</v>
      </c>
      <c r="I847" s="310"/>
      <c r="J847" s="25"/>
      <c r="K847" s="25"/>
      <c r="L847" s="25"/>
      <c r="M847" s="25"/>
      <c r="N847" s="25"/>
      <c r="O847" s="25"/>
      <c r="P847" s="25"/>
      <c r="Q847" s="25"/>
      <c r="R847" s="25"/>
      <c r="S847" s="25"/>
    </row>
    <row r="848" spans="1:19" ht="21.75" customHeight="1" x14ac:dyDescent="0.25">
      <c r="A848" s="312" t="s">
        <v>220</v>
      </c>
      <c r="B848" s="194"/>
      <c r="C848" s="194"/>
      <c r="D848" s="229" t="s">
        <v>406</v>
      </c>
      <c r="E848" s="200">
        <v>0.98</v>
      </c>
      <c r="F848" s="200">
        <v>0.11</v>
      </c>
      <c r="G848" s="200">
        <v>8.65</v>
      </c>
      <c r="H848" s="200">
        <v>25.28</v>
      </c>
      <c r="I848" s="202"/>
      <c r="J848" s="25"/>
      <c r="K848" s="25"/>
      <c r="L848" s="25"/>
      <c r="M848" s="25"/>
      <c r="N848" s="25"/>
      <c r="O848" s="25"/>
      <c r="P848" s="25"/>
      <c r="Q848" s="25"/>
      <c r="R848" s="25"/>
      <c r="S848" s="25"/>
    </row>
    <row r="849" spans="1:19" ht="21.75" customHeight="1" x14ac:dyDescent="0.25">
      <c r="A849" s="9" t="s">
        <v>91</v>
      </c>
      <c r="B849" s="10">
        <f>C849*1.05</f>
        <v>105</v>
      </c>
      <c r="C849" s="556">
        <v>100</v>
      </c>
      <c r="D849" s="27"/>
      <c r="E849" s="8"/>
      <c r="F849" s="8"/>
      <c r="G849" s="8"/>
      <c r="H849" s="317"/>
      <c r="I849" s="30"/>
      <c r="J849" s="25"/>
      <c r="K849" s="25"/>
      <c r="L849" s="25"/>
      <c r="M849" s="25"/>
      <c r="N849" s="25"/>
      <c r="O849" s="25"/>
      <c r="P849" s="25"/>
      <c r="Q849" s="25"/>
      <c r="R849" s="25"/>
      <c r="S849" s="25"/>
    </row>
    <row r="850" spans="1:19" ht="21.75" customHeight="1" x14ac:dyDescent="0.25">
      <c r="A850" s="9" t="s">
        <v>92</v>
      </c>
      <c r="B850" s="10">
        <f>C849*1.02</f>
        <v>102</v>
      </c>
      <c r="C850" s="557"/>
      <c r="D850" s="27"/>
      <c r="E850" s="8"/>
      <c r="F850" s="8"/>
      <c r="G850" s="8"/>
      <c r="H850" s="317"/>
      <c r="I850" s="30"/>
      <c r="J850" s="25"/>
      <c r="K850" s="25"/>
      <c r="L850" s="25"/>
      <c r="M850" s="25"/>
      <c r="N850" s="25"/>
      <c r="O850" s="25"/>
      <c r="P850" s="25"/>
      <c r="Q850" s="25"/>
      <c r="R850" s="25"/>
      <c r="S850" s="25"/>
    </row>
    <row r="851" spans="1:19" ht="21.75" customHeight="1" x14ac:dyDescent="0.25">
      <c r="A851" s="124" t="s">
        <v>181</v>
      </c>
      <c r="B851" s="157">
        <f>C851*1.28</f>
        <v>1.536</v>
      </c>
      <c r="C851" s="10">
        <v>1.2</v>
      </c>
      <c r="D851" s="27"/>
      <c r="E851" s="8"/>
      <c r="F851" s="8"/>
      <c r="G851" s="8"/>
      <c r="H851" s="317"/>
      <c r="I851" s="30"/>
      <c r="J851" s="25"/>
      <c r="K851" s="25"/>
      <c r="L851" s="25"/>
      <c r="M851" s="25"/>
      <c r="N851" s="25"/>
      <c r="O851" s="25"/>
      <c r="P851" s="25"/>
      <c r="Q851" s="25"/>
      <c r="R851" s="25"/>
      <c r="S851" s="25"/>
    </row>
    <row r="852" spans="1:19" ht="21.75" customHeight="1" x14ac:dyDescent="0.25">
      <c r="A852" s="124" t="s">
        <v>230</v>
      </c>
      <c r="B852" s="157">
        <f>C852</f>
        <v>0.3</v>
      </c>
      <c r="C852" s="10">
        <v>0.3</v>
      </c>
      <c r="D852" s="27"/>
      <c r="E852" s="8"/>
      <c r="F852" s="8"/>
      <c r="G852" s="8"/>
      <c r="H852" s="317"/>
      <c r="I852" s="30"/>
      <c r="J852" s="25"/>
      <c r="K852" s="25"/>
      <c r="L852" s="25"/>
      <c r="M852" s="25"/>
      <c r="N852" s="25"/>
      <c r="O852" s="25"/>
      <c r="P852" s="25"/>
      <c r="Q852" s="25"/>
      <c r="R852" s="25"/>
      <c r="S852" s="25"/>
    </row>
    <row r="853" spans="1:19" ht="21.75" customHeight="1" x14ac:dyDescent="0.25">
      <c r="A853" s="124" t="s">
        <v>104</v>
      </c>
      <c r="B853" s="157">
        <f>C853</f>
        <v>1.2</v>
      </c>
      <c r="C853" s="10">
        <v>1.2</v>
      </c>
      <c r="D853" s="27"/>
      <c r="E853" s="8"/>
      <c r="F853" s="8"/>
      <c r="G853" s="8"/>
      <c r="H853" s="317"/>
      <c r="I853" s="30"/>
      <c r="J853" s="25"/>
      <c r="K853" s="25"/>
      <c r="L853" s="25"/>
      <c r="M853" s="25"/>
      <c r="N853" s="25"/>
      <c r="O853" s="25"/>
      <c r="P853" s="25"/>
      <c r="Q853" s="25"/>
      <c r="R853" s="25"/>
      <c r="S853" s="25"/>
    </row>
    <row r="854" spans="1:19" ht="21.75" customHeight="1" x14ac:dyDescent="0.25">
      <c r="A854" s="124" t="s">
        <v>221</v>
      </c>
      <c r="B854" s="157">
        <f>C854*1.25</f>
        <v>2.5</v>
      </c>
      <c r="C854" s="10">
        <v>2</v>
      </c>
      <c r="D854" s="27"/>
      <c r="E854" s="8"/>
      <c r="F854" s="8"/>
      <c r="G854" s="8"/>
      <c r="H854" s="317"/>
      <c r="I854" s="30"/>
      <c r="J854" s="25"/>
      <c r="K854" s="25"/>
      <c r="L854" s="25"/>
      <c r="M854" s="25"/>
      <c r="N854" s="25"/>
      <c r="O854" s="25"/>
      <c r="P854" s="25"/>
      <c r="Q854" s="25"/>
      <c r="R854" s="25"/>
      <c r="S854" s="25"/>
    </row>
    <row r="855" spans="1:19" ht="24" customHeight="1" x14ac:dyDescent="0.25">
      <c r="A855" s="311" t="s">
        <v>293</v>
      </c>
      <c r="B855" s="194"/>
      <c r="C855" s="194"/>
      <c r="D855" s="229" t="s">
        <v>406</v>
      </c>
      <c r="E855" s="200">
        <v>11.59</v>
      </c>
      <c r="F855" s="200">
        <v>20.010000000000002</v>
      </c>
      <c r="G855" s="200">
        <v>12.85</v>
      </c>
      <c r="H855" s="200">
        <v>259.51</v>
      </c>
      <c r="I855" s="202"/>
      <c r="J855" s="25"/>
      <c r="K855" s="25"/>
      <c r="L855" s="25"/>
      <c r="M855" s="25"/>
      <c r="N855" s="25"/>
      <c r="O855" s="25"/>
      <c r="P855" s="25"/>
      <c r="Q855" s="25"/>
      <c r="R855" s="25"/>
      <c r="S855" s="25"/>
    </row>
    <row r="856" spans="1:19" ht="21.75" customHeight="1" x14ac:dyDescent="0.25">
      <c r="A856" s="124" t="s">
        <v>215</v>
      </c>
      <c r="B856" s="157">
        <f>C856*1.05</f>
        <v>64.05</v>
      </c>
      <c r="C856" s="10">
        <v>61</v>
      </c>
      <c r="D856" s="27"/>
      <c r="E856" s="8"/>
      <c r="F856" s="8"/>
      <c r="G856" s="8"/>
      <c r="H856" s="317"/>
      <c r="I856" s="30"/>
      <c r="J856" s="25"/>
      <c r="K856" s="25"/>
      <c r="L856" s="25"/>
      <c r="M856" s="25"/>
      <c r="N856" s="25"/>
      <c r="O856" s="25"/>
      <c r="P856" s="25"/>
      <c r="Q856" s="25"/>
      <c r="R856" s="25"/>
      <c r="S856" s="25"/>
    </row>
    <row r="857" spans="1:19" ht="21.75" customHeight="1" x14ac:dyDescent="0.25">
      <c r="A857" s="124" t="s">
        <v>70</v>
      </c>
      <c r="B857" s="157">
        <f>C857*1.19</f>
        <v>29.75</v>
      </c>
      <c r="C857" s="10">
        <v>25</v>
      </c>
      <c r="D857" s="27"/>
      <c r="E857" s="8"/>
      <c r="F857" s="8"/>
      <c r="G857" s="8"/>
      <c r="H857" s="317"/>
      <c r="I857" s="30"/>
      <c r="J857" s="25"/>
      <c r="K857" s="25"/>
      <c r="L857" s="25"/>
      <c r="M857" s="25"/>
      <c r="N857" s="25"/>
      <c r="O857" s="25"/>
      <c r="P857" s="25"/>
      <c r="Q857" s="25"/>
      <c r="R857" s="25"/>
      <c r="S857" s="25"/>
    </row>
    <row r="858" spans="1:19" ht="21.75" customHeight="1" x14ac:dyDescent="0.25">
      <c r="A858" s="12" t="s">
        <v>89</v>
      </c>
      <c r="B858" s="10">
        <f>C858*1.25</f>
        <v>20.824999999999999</v>
      </c>
      <c r="C858" s="556">
        <v>16.66</v>
      </c>
      <c r="D858" s="27"/>
      <c r="E858" s="8"/>
      <c r="F858" s="8"/>
      <c r="G858" s="8"/>
      <c r="H858" s="317"/>
      <c r="I858" s="30"/>
      <c r="J858" s="25"/>
      <c r="K858" s="25"/>
      <c r="L858" s="25"/>
      <c r="M858" s="25"/>
      <c r="N858" s="25"/>
      <c r="O858" s="25"/>
      <c r="P858" s="25"/>
      <c r="Q858" s="25"/>
      <c r="R858" s="25"/>
      <c r="S858" s="25"/>
    </row>
    <row r="859" spans="1:19" ht="21.75" customHeight="1" x14ac:dyDescent="0.25">
      <c r="A859" s="12" t="s">
        <v>90</v>
      </c>
      <c r="B859" s="10">
        <f>C858*1.33</f>
        <v>22.157800000000002</v>
      </c>
      <c r="C859" s="557"/>
      <c r="D859" s="27"/>
      <c r="E859" s="8"/>
      <c r="F859" s="8"/>
      <c r="G859" s="8"/>
      <c r="H859" s="317"/>
      <c r="I859" s="30"/>
      <c r="J859" s="25"/>
      <c r="K859" s="25"/>
      <c r="L859" s="25"/>
      <c r="M859" s="25"/>
      <c r="N859" s="25"/>
      <c r="O859" s="25"/>
      <c r="P859" s="25"/>
      <c r="Q859" s="25"/>
      <c r="R859" s="25"/>
      <c r="S859" s="25"/>
    </row>
    <row r="860" spans="1:19" ht="21.75" customHeight="1" x14ac:dyDescent="0.25">
      <c r="A860" s="124" t="s">
        <v>169</v>
      </c>
      <c r="B860" s="157">
        <f t="shared" ref="B860:B868" si="16">C860</f>
        <v>22</v>
      </c>
      <c r="C860" s="10">
        <v>22</v>
      </c>
      <c r="D860" s="27"/>
      <c r="E860" s="8"/>
      <c r="F860" s="8"/>
      <c r="G860" s="8"/>
      <c r="H860" s="317"/>
      <c r="I860" s="30"/>
      <c r="J860" s="25"/>
      <c r="K860" s="25"/>
      <c r="L860" s="25"/>
      <c r="M860" s="25"/>
      <c r="N860" s="25"/>
      <c r="O860" s="25"/>
      <c r="P860" s="25"/>
      <c r="Q860" s="25"/>
      <c r="R860" s="25"/>
      <c r="S860" s="25"/>
    </row>
    <row r="861" spans="1:19" ht="21.75" customHeight="1" x14ac:dyDescent="0.25">
      <c r="A861" s="124" t="s">
        <v>71</v>
      </c>
      <c r="B861" s="157">
        <f t="shared" si="16"/>
        <v>11</v>
      </c>
      <c r="C861" s="10">
        <v>11</v>
      </c>
      <c r="D861" s="27"/>
      <c r="E861" s="8"/>
      <c r="F861" s="8"/>
      <c r="G861" s="8"/>
      <c r="H861" s="317"/>
      <c r="I861" s="30"/>
      <c r="J861" s="25"/>
      <c r="K861" s="25"/>
      <c r="L861" s="25"/>
      <c r="M861" s="25"/>
      <c r="N861" s="25"/>
      <c r="O861" s="25"/>
      <c r="P861" s="25"/>
      <c r="Q861" s="25"/>
      <c r="R861" s="25"/>
      <c r="S861" s="25"/>
    </row>
    <row r="862" spans="1:19" ht="21.75" customHeight="1" x14ac:dyDescent="0.25">
      <c r="A862" s="124" t="s">
        <v>231</v>
      </c>
      <c r="B862" s="157">
        <f>C862</f>
        <v>11</v>
      </c>
      <c r="C862" s="10">
        <v>11</v>
      </c>
      <c r="D862" s="27"/>
      <c r="E862" s="8"/>
      <c r="F862" s="8"/>
      <c r="G862" s="8"/>
      <c r="H862" s="317"/>
      <c r="I862" s="30"/>
      <c r="J862" s="25"/>
      <c r="K862" s="25"/>
      <c r="L862" s="25"/>
      <c r="M862" s="25"/>
      <c r="N862" s="25"/>
      <c r="O862" s="25"/>
      <c r="P862" s="25"/>
      <c r="Q862" s="25"/>
      <c r="R862" s="25"/>
      <c r="S862" s="25"/>
    </row>
    <row r="863" spans="1:19" ht="21.75" customHeight="1" x14ac:dyDescent="0.25">
      <c r="A863" s="124" t="s">
        <v>133</v>
      </c>
      <c r="B863" s="157">
        <f t="shared" si="16"/>
        <v>27.77</v>
      </c>
      <c r="C863" s="10">
        <v>27.77</v>
      </c>
      <c r="D863" s="27"/>
      <c r="E863" s="8"/>
      <c r="F863" s="8"/>
      <c r="G863" s="8"/>
      <c r="H863" s="317"/>
      <c r="I863" s="30"/>
      <c r="J863" s="25"/>
      <c r="K863" s="25"/>
      <c r="L863" s="25"/>
      <c r="M863" s="25"/>
      <c r="N863" s="25"/>
      <c r="O863" s="25"/>
      <c r="P863" s="25"/>
      <c r="Q863" s="25"/>
      <c r="R863" s="25"/>
      <c r="S863" s="25"/>
    </row>
    <row r="864" spans="1:19" ht="21.75" customHeight="1" x14ac:dyDescent="0.25">
      <c r="A864" s="124" t="s">
        <v>85</v>
      </c>
      <c r="B864" s="157">
        <f t="shared" si="16"/>
        <v>33</v>
      </c>
      <c r="C864" s="10">
        <v>33</v>
      </c>
      <c r="D864" s="27"/>
      <c r="E864" s="8"/>
      <c r="F864" s="8"/>
      <c r="G864" s="8"/>
      <c r="H864" s="317"/>
      <c r="I864" s="30"/>
      <c r="J864" s="25"/>
      <c r="K864" s="25"/>
      <c r="L864" s="25"/>
      <c r="M864" s="25"/>
      <c r="N864" s="25"/>
      <c r="O864" s="25"/>
      <c r="P864" s="25"/>
      <c r="Q864" s="25"/>
      <c r="R864" s="25"/>
      <c r="S864" s="25"/>
    </row>
    <row r="865" spans="1:19" ht="21.75" customHeight="1" x14ac:dyDescent="0.25">
      <c r="A865" s="124" t="s">
        <v>79</v>
      </c>
      <c r="B865" s="157">
        <f t="shared" si="16"/>
        <v>0.6</v>
      </c>
      <c r="C865" s="10">
        <v>0.6</v>
      </c>
      <c r="D865" s="27"/>
      <c r="E865" s="8"/>
      <c r="F865" s="8"/>
      <c r="G865" s="8"/>
      <c r="H865" s="317"/>
      <c r="I865" s="30"/>
      <c r="J865" s="25"/>
      <c r="K865" s="25"/>
      <c r="L865" s="25"/>
      <c r="M865" s="25"/>
      <c r="N865" s="25"/>
      <c r="O865" s="25"/>
      <c r="P865" s="25"/>
      <c r="Q865" s="25"/>
      <c r="R865" s="25"/>
      <c r="S865" s="25"/>
    </row>
    <row r="866" spans="1:19" ht="21.75" customHeight="1" x14ac:dyDescent="0.25">
      <c r="A866" s="124" t="s">
        <v>104</v>
      </c>
      <c r="B866" s="157">
        <f t="shared" si="16"/>
        <v>1.2</v>
      </c>
      <c r="C866" s="10">
        <v>1.2</v>
      </c>
      <c r="D866" s="27"/>
      <c r="E866" s="8"/>
      <c r="F866" s="8"/>
      <c r="G866" s="8"/>
      <c r="H866" s="317"/>
      <c r="I866" s="30"/>
      <c r="J866" s="25"/>
      <c r="K866" s="25"/>
      <c r="L866" s="25"/>
      <c r="M866" s="25"/>
      <c r="N866" s="25"/>
      <c r="O866" s="25"/>
      <c r="P866" s="25"/>
      <c r="Q866" s="25"/>
      <c r="R866" s="25"/>
      <c r="S866" s="25"/>
    </row>
    <row r="867" spans="1:19" ht="21.75" customHeight="1" x14ac:dyDescent="0.25">
      <c r="A867" s="124" t="s">
        <v>216</v>
      </c>
      <c r="B867" s="157">
        <f t="shared" si="16"/>
        <v>0.5</v>
      </c>
      <c r="C867" s="10">
        <v>0.5</v>
      </c>
      <c r="D867" s="27"/>
      <c r="E867" s="8"/>
      <c r="F867" s="8"/>
      <c r="G867" s="8"/>
      <c r="H867" s="317"/>
      <c r="I867" s="30"/>
      <c r="J867" s="25"/>
      <c r="K867" s="25"/>
      <c r="L867" s="25"/>
      <c r="M867" s="25"/>
      <c r="N867" s="25"/>
      <c r="O867" s="25"/>
      <c r="P867" s="25"/>
      <c r="Q867" s="25"/>
      <c r="R867" s="25"/>
      <c r="S867" s="25"/>
    </row>
    <row r="868" spans="1:19" ht="21.75" customHeight="1" x14ac:dyDescent="0.25">
      <c r="A868" s="124" t="s">
        <v>217</v>
      </c>
      <c r="B868" s="157">
        <f t="shared" si="16"/>
        <v>0.5</v>
      </c>
      <c r="C868" s="10">
        <v>0.5</v>
      </c>
      <c r="D868" s="27"/>
      <c r="E868" s="8"/>
      <c r="F868" s="8"/>
      <c r="G868" s="8"/>
      <c r="H868" s="317"/>
      <c r="I868" s="30"/>
      <c r="J868" s="25"/>
      <c r="K868" s="25"/>
      <c r="L868" s="25"/>
      <c r="M868" s="25"/>
      <c r="N868" s="25"/>
      <c r="O868" s="25"/>
      <c r="P868" s="25"/>
      <c r="Q868" s="25"/>
      <c r="R868" s="25"/>
      <c r="S868" s="25"/>
    </row>
    <row r="869" spans="1:19" ht="21.75" customHeight="1" x14ac:dyDescent="0.25">
      <c r="A869" s="124" t="s">
        <v>88</v>
      </c>
      <c r="B869" s="157">
        <f>C869*1.28</f>
        <v>2.56</v>
      </c>
      <c r="C869" s="10">
        <v>2</v>
      </c>
      <c r="D869" s="27"/>
      <c r="E869" s="8"/>
      <c r="F869" s="8"/>
      <c r="G869" s="8"/>
      <c r="H869" s="317"/>
      <c r="I869" s="30"/>
      <c r="J869" s="25"/>
      <c r="K869" s="25"/>
      <c r="L869" s="25"/>
      <c r="M869" s="25"/>
      <c r="N869" s="25"/>
      <c r="O869" s="25"/>
      <c r="P869" s="25"/>
      <c r="Q869" s="25"/>
      <c r="R869" s="25"/>
      <c r="S869" s="25"/>
    </row>
    <row r="870" spans="1:19" ht="23.25" customHeight="1" x14ac:dyDescent="0.25">
      <c r="A870" s="309" t="s">
        <v>218</v>
      </c>
      <c r="B870" s="294"/>
      <c r="C870" s="294"/>
      <c r="D870" s="297">
        <v>180</v>
      </c>
      <c r="E870" s="200">
        <v>7.52</v>
      </c>
      <c r="F870" s="200">
        <v>3.39</v>
      </c>
      <c r="G870" s="200">
        <v>54.2</v>
      </c>
      <c r="H870" s="200">
        <v>266.47000000000003</v>
      </c>
      <c r="I870" s="295" t="s">
        <v>307</v>
      </c>
      <c r="J870" s="25"/>
      <c r="K870" s="25"/>
      <c r="L870" s="25"/>
      <c r="M870" s="25"/>
      <c r="N870" s="25"/>
      <c r="O870" s="25"/>
      <c r="P870" s="25"/>
      <c r="Q870" s="25"/>
      <c r="R870" s="25"/>
      <c r="S870" s="25"/>
    </row>
    <row r="871" spans="1:19" ht="21.75" customHeight="1" x14ac:dyDescent="0.25">
      <c r="A871" s="306" t="s">
        <v>219</v>
      </c>
      <c r="B871" s="63">
        <f>C871</f>
        <v>65</v>
      </c>
      <c r="C871" s="63">
        <v>65</v>
      </c>
      <c r="D871" s="281"/>
      <c r="E871" s="317"/>
      <c r="F871" s="317"/>
      <c r="G871" s="317"/>
      <c r="H871" s="317"/>
      <c r="I871" s="281"/>
      <c r="J871" s="25"/>
      <c r="K871" s="25"/>
      <c r="L871" s="25"/>
      <c r="M871" s="25"/>
      <c r="N871" s="25"/>
      <c r="O871" s="25"/>
      <c r="P871" s="25"/>
      <c r="Q871" s="25"/>
      <c r="R871" s="25"/>
      <c r="S871" s="25"/>
    </row>
    <row r="872" spans="1:19" ht="21.75" customHeight="1" x14ac:dyDescent="0.25">
      <c r="A872" s="306" t="s">
        <v>79</v>
      </c>
      <c r="B872" s="63">
        <f>C872</f>
        <v>4</v>
      </c>
      <c r="C872" s="63">
        <v>4</v>
      </c>
      <c r="D872" s="281"/>
      <c r="E872" s="317"/>
      <c r="F872" s="317"/>
      <c r="G872" s="317"/>
      <c r="H872" s="317"/>
      <c r="I872" s="281"/>
      <c r="J872" s="25"/>
      <c r="K872" s="25"/>
      <c r="L872" s="25"/>
      <c r="M872" s="25"/>
      <c r="N872" s="25"/>
      <c r="O872" s="25"/>
      <c r="P872" s="25"/>
      <c r="Q872" s="25"/>
      <c r="R872" s="25"/>
      <c r="S872" s="25"/>
    </row>
    <row r="873" spans="1:19" ht="21.75" customHeight="1" x14ac:dyDescent="0.25">
      <c r="A873" s="306" t="s">
        <v>85</v>
      </c>
      <c r="B873" s="63">
        <f>C873</f>
        <v>195</v>
      </c>
      <c r="C873" s="63">
        <f>C871*3</f>
        <v>195</v>
      </c>
      <c r="D873" s="281"/>
      <c r="E873" s="317"/>
      <c r="F873" s="317"/>
      <c r="G873" s="317"/>
      <c r="H873" s="317"/>
      <c r="I873" s="281"/>
      <c r="J873" s="25"/>
      <c r="K873" s="25"/>
      <c r="L873" s="25"/>
      <c r="M873" s="25"/>
      <c r="N873" s="25"/>
      <c r="O873" s="25"/>
      <c r="P873" s="25"/>
      <c r="Q873" s="25"/>
      <c r="R873" s="25"/>
      <c r="S873" s="25"/>
    </row>
    <row r="874" spans="1:19" ht="21.75" customHeight="1" x14ac:dyDescent="0.25">
      <c r="A874" s="306" t="s">
        <v>80</v>
      </c>
      <c r="B874" s="63">
        <f>C874</f>
        <v>5</v>
      </c>
      <c r="C874" s="63">
        <v>5</v>
      </c>
      <c r="D874" s="281"/>
      <c r="E874" s="317"/>
      <c r="F874" s="317"/>
      <c r="G874" s="317"/>
      <c r="H874" s="317"/>
      <c r="I874" s="281"/>
      <c r="J874" s="25"/>
      <c r="K874" s="25"/>
      <c r="L874" s="25"/>
      <c r="M874" s="25"/>
      <c r="N874" s="25"/>
      <c r="O874" s="25"/>
      <c r="P874" s="25"/>
      <c r="Q874" s="25"/>
      <c r="R874" s="25"/>
      <c r="S874" s="25"/>
    </row>
    <row r="875" spans="1:19" ht="21.75" customHeight="1" x14ac:dyDescent="0.25">
      <c r="A875" s="204" t="s">
        <v>292</v>
      </c>
      <c r="B875" s="205"/>
      <c r="C875" s="205"/>
      <c r="D875" s="206">
        <v>200</v>
      </c>
      <c r="E875" s="200">
        <v>0.26</v>
      </c>
      <c r="F875" s="200">
        <v>7.0000000000000007E-2</v>
      </c>
      <c r="G875" s="200">
        <v>3.99</v>
      </c>
      <c r="H875" s="200">
        <v>19.25</v>
      </c>
      <c r="I875" s="200" t="s">
        <v>305</v>
      </c>
      <c r="J875" s="25"/>
      <c r="K875" s="25"/>
      <c r="L875" s="25"/>
      <c r="M875" s="25"/>
      <c r="N875" s="25"/>
      <c r="O875" s="25"/>
      <c r="P875" s="25"/>
      <c r="Q875" s="25"/>
      <c r="R875" s="25"/>
      <c r="S875" s="25"/>
    </row>
    <row r="876" spans="1:19" ht="21.75" customHeight="1" x14ac:dyDescent="0.25">
      <c r="A876" s="9" t="s">
        <v>144</v>
      </c>
      <c r="B876" s="133">
        <f>C876</f>
        <v>20</v>
      </c>
      <c r="C876" s="133">
        <v>20</v>
      </c>
      <c r="D876" s="6"/>
      <c r="E876" s="22"/>
      <c r="F876" s="22"/>
      <c r="G876" s="22"/>
      <c r="H876" s="52"/>
      <c r="I876" s="22"/>
      <c r="J876" s="25"/>
      <c r="K876" s="25"/>
      <c r="L876" s="25"/>
      <c r="M876" s="25"/>
      <c r="N876" s="25"/>
      <c r="O876" s="25"/>
      <c r="P876" s="25"/>
      <c r="Q876" s="25"/>
      <c r="R876" s="25"/>
      <c r="S876" s="25"/>
    </row>
    <row r="877" spans="1:19" ht="21.75" customHeight="1" x14ac:dyDescent="0.25">
      <c r="A877" s="14" t="s">
        <v>16</v>
      </c>
      <c r="B877" s="134">
        <f>C877</f>
        <v>8</v>
      </c>
      <c r="C877" s="222">
        <v>8</v>
      </c>
      <c r="D877" s="6"/>
      <c r="E877" s="22"/>
      <c r="F877" s="8"/>
      <c r="G877" s="8"/>
      <c r="H877" s="317"/>
      <c r="I877" s="30"/>
      <c r="J877" s="25"/>
      <c r="K877" s="25"/>
      <c r="L877" s="25"/>
      <c r="M877" s="25"/>
      <c r="N877" s="25"/>
      <c r="O877" s="25"/>
      <c r="P877" s="25"/>
      <c r="Q877" s="25"/>
      <c r="R877" s="25"/>
      <c r="S877" s="25"/>
    </row>
    <row r="878" spans="1:19" ht="21.75" customHeight="1" x14ac:dyDescent="0.25">
      <c r="A878" s="40" t="s">
        <v>85</v>
      </c>
      <c r="B878" s="41">
        <f>C878</f>
        <v>200</v>
      </c>
      <c r="C878" s="41">
        <v>200</v>
      </c>
      <c r="D878" s="6"/>
      <c r="E878" s="22"/>
      <c r="F878" s="8"/>
      <c r="G878" s="8"/>
      <c r="H878" s="317"/>
      <c r="I878" s="30"/>
      <c r="J878" s="25"/>
      <c r="K878" s="25"/>
      <c r="L878" s="25"/>
      <c r="M878" s="25"/>
      <c r="N878" s="25"/>
      <c r="O878" s="25"/>
      <c r="P878" s="25"/>
      <c r="Q878" s="25"/>
      <c r="R878" s="25"/>
      <c r="S878" s="25"/>
    </row>
    <row r="879" spans="1:19" ht="21.75" customHeight="1" x14ac:dyDescent="0.25">
      <c r="A879" s="302" t="s">
        <v>110</v>
      </c>
      <c r="B879" s="294">
        <f>C879</f>
        <v>32</v>
      </c>
      <c r="C879" s="294">
        <v>32</v>
      </c>
      <c r="D879" s="229" t="s">
        <v>295</v>
      </c>
      <c r="E879" s="200">
        <v>2.56</v>
      </c>
      <c r="F879" s="200">
        <v>0.4</v>
      </c>
      <c r="G879" s="200">
        <v>16.96</v>
      </c>
      <c r="H879" s="200">
        <v>81.28</v>
      </c>
      <c r="I879" s="231"/>
      <c r="J879" s="25"/>
      <c r="K879" s="25"/>
      <c r="L879" s="25"/>
      <c r="M879" s="25"/>
      <c r="N879" s="25"/>
      <c r="O879" s="25"/>
      <c r="P879" s="25"/>
      <c r="Q879" s="25"/>
      <c r="R879" s="25"/>
      <c r="S879" s="25"/>
    </row>
    <row r="880" spans="1:19" ht="21.75" customHeight="1" x14ac:dyDescent="0.25">
      <c r="A880" s="567" t="s">
        <v>315</v>
      </c>
      <c r="B880" s="567"/>
      <c r="C880" s="567"/>
      <c r="D880" s="221">
        <f>D881+D887+D903+D913+D918+D923+D924</f>
        <v>900</v>
      </c>
      <c r="E880" s="203">
        <f>E881+E887+E903+E913+E918+E923+E924</f>
        <v>32.830000000000005</v>
      </c>
      <c r="F880" s="203">
        <f>F881+F887+F903+F913+F918+F923+F924</f>
        <v>30.63</v>
      </c>
      <c r="G880" s="203">
        <f>G881+G887+G903+G913+G918+G923+G924</f>
        <v>138.54000000000002</v>
      </c>
      <c r="H880" s="203">
        <f>H881+H887+H903+H913+H918+H923+H924</f>
        <v>940.57999999999993</v>
      </c>
      <c r="I880" s="203"/>
      <c r="J880" s="25"/>
      <c r="K880" s="25"/>
      <c r="L880" s="25"/>
      <c r="M880" s="25"/>
      <c r="N880" s="25"/>
      <c r="O880" s="25"/>
      <c r="P880" s="25"/>
      <c r="Q880" s="25"/>
      <c r="R880" s="25"/>
      <c r="S880" s="25"/>
    </row>
    <row r="881" spans="1:19" ht="21.75" customHeight="1" x14ac:dyDescent="0.25">
      <c r="A881" s="325" t="s">
        <v>241</v>
      </c>
      <c r="B881" s="326"/>
      <c r="C881" s="327"/>
      <c r="D881" s="328">
        <v>100</v>
      </c>
      <c r="E881" s="200">
        <v>1</v>
      </c>
      <c r="F881" s="200">
        <v>0.13</v>
      </c>
      <c r="G881" s="235">
        <v>3.6</v>
      </c>
      <c r="H881" s="235">
        <v>19.079999999999998</v>
      </c>
      <c r="I881" s="200"/>
      <c r="J881" s="25"/>
      <c r="K881" s="25"/>
      <c r="L881" s="25"/>
      <c r="M881" s="25"/>
      <c r="N881" s="25"/>
      <c r="O881" s="25"/>
      <c r="P881" s="25"/>
      <c r="Q881" s="25"/>
      <c r="R881" s="25"/>
      <c r="S881" s="25"/>
    </row>
    <row r="882" spans="1:19" ht="21.75" customHeight="1" x14ac:dyDescent="0.25">
      <c r="A882" s="9" t="s">
        <v>91</v>
      </c>
      <c r="B882" s="10">
        <f>C882*1.05</f>
        <v>44.1</v>
      </c>
      <c r="C882" s="556">
        <v>42</v>
      </c>
      <c r="D882" s="99"/>
      <c r="E882" s="19"/>
      <c r="F882" s="22"/>
      <c r="G882" s="108"/>
      <c r="H882" s="104"/>
      <c r="I882" s="23"/>
      <c r="J882" s="25"/>
      <c r="K882" s="25"/>
      <c r="L882" s="25"/>
      <c r="M882" s="25"/>
      <c r="N882" s="25"/>
      <c r="O882" s="25"/>
      <c r="P882" s="25"/>
      <c r="Q882" s="25"/>
      <c r="R882" s="25"/>
      <c r="S882" s="25"/>
    </row>
    <row r="883" spans="1:19" ht="21.75" customHeight="1" x14ac:dyDescent="0.25">
      <c r="A883" s="9" t="s">
        <v>92</v>
      </c>
      <c r="B883" s="10">
        <f>C882*1.02</f>
        <v>42.84</v>
      </c>
      <c r="C883" s="557"/>
      <c r="D883" s="99"/>
      <c r="E883" s="19"/>
      <c r="F883" s="22"/>
      <c r="G883" s="108"/>
      <c r="H883" s="104"/>
      <c r="I883" s="23"/>
      <c r="J883" s="25"/>
      <c r="K883" s="25"/>
      <c r="L883" s="25"/>
      <c r="M883" s="25"/>
      <c r="N883" s="25"/>
      <c r="O883" s="25"/>
      <c r="P883" s="25"/>
      <c r="Q883" s="25"/>
      <c r="R883" s="25"/>
      <c r="S883" s="25"/>
    </row>
    <row r="884" spans="1:19" ht="21.75" customHeight="1" x14ac:dyDescent="0.25">
      <c r="A884" s="5" t="s">
        <v>66</v>
      </c>
      <c r="B884" s="6">
        <f>C884*1.33</f>
        <v>21.28</v>
      </c>
      <c r="C884" s="6">
        <v>16</v>
      </c>
      <c r="D884" s="99"/>
      <c r="E884" s="19"/>
      <c r="F884" s="22"/>
      <c r="G884" s="108"/>
      <c r="H884" s="104"/>
      <c r="I884" s="23"/>
      <c r="J884" s="25"/>
      <c r="K884" s="25"/>
      <c r="L884" s="25"/>
      <c r="M884" s="25"/>
      <c r="N884" s="25"/>
      <c r="O884" s="25"/>
      <c r="P884" s="25"/>
      <c r="Q884" s="25"/>
      <c r="R884" s="25"/>
      <c r="S884" s="25"/>
    </row>
    <row r="885" spans="1:19" ht="21.75" customHeight="1" x14ac:dyDescent="0.25">
      <c r="A885" s="9" t="s">
        <v>242</v>
      </c>
      <c r="B885" s="10">
        <f>C885*1.05</f>
        <v>44.1</v>
      </c>
      <c r="C885" s="556">
        <v>42</v>
      </c>
      <c r="D885" s="99"/>
      <c r="E885" s="19"/>
      <c r="F885" s="22"/>
      <c r="G885" s="108"/>
      <c r="H885" s="104"/>
      <c r="I885" s="23"/>
      <c r="J885" s="25"/>
      <c r="K885" s="25"/>
      <c r="L885" s="25"/>
      <c r="M885" s="25"/>
      <c r="N885" s="25"/>
      <c r="O885" s="25"/>
      <c r="P885" s="25"/>
      <c r="Q885" s="25"/>
      <c r="R885" s="25"/>
      <c r="S885" s="25"/>
    </row>
    <row r="886" spans="1:19" ht="21.75" customHeight="1" x14ac:dyDescent="0.25">
      <c r="A886" s="9" t="s">
        <v>243</v>
      </c>
      <c r="B886" s="10">
        <f>C885*1.02</f>
        <v>42.84</v>
      </c>
      <c r="C886" s="557"/>
      <c r="D886" s="99"/>
      <c r="E886" s="19"/>
      <c r="F886" s="22"/>
      <c r="G886" s="108"/>
      <c r="H886" s="104"/>
      <c r="I886" s="23"/>
      <c r="J886" s="25"/>
      <c r="K886" s="25"/>
      <c r="L886" s="25"/>
      <c r="M886" s="25"/>
      <c r="N886" s="25"/>
      <c r="O886" s="25"/>
      <c r="P886" s="25"/>
      <c r="Q886" s="25"/>
      <c r="R886" s="25"/>
      <c r="S886" s="25"/>
    </row>
    <row r="887" spans="1:19" ht="21.75" customHeight="1" x14ac:dyDescent="0.25">
      <c r="A887" s="426" t="s">
        <v>389</v>
      </c>
      <c r="B887" s="438"/>
      <c r="C887" s="439"/>
      <c r="D887" s="494">
        <v>250</v>
      </c>
      <c r="E887" s="200">
        <v>9.82</v>
      </c>
      <c r="F887" s="200">
        <v>7.16</v>
      </c>
      <c r="G887" s="200">
        <v>45.88</v>
      </c>
      <c r="H887" s="200">
        <v>229.74</v>
      </c>
      <c r="I887" s="231"/>
      <c r="J887" s="25"/>
      <c r="K887" s="25"/>
      <c r="L887" s="25"/>
      <c r="M887" s="25"/>
      <c r="N887" s="25"/>
      <c r="O887" s="25"/>
      <c r="P887" s="25"/>
      <c r="Q887" s="25"/>
      <c r="R887" s="25"/>
      <c r="S887" s="25"/>
    </row>
    <row r="888" spans="1:19" ht="21.75" customHeight="1" x14ac:dyDescent="0.25">
      <c r="A888" s="421" t="s">
        <v>346</v>
      </c>
      <c r="B888" s="22">
        <f>C888*1.05</f>
        <v>14.448</v>
      </c>
      <c r="C888" s="22">
        <f>C889*1.6</f>
        <v>13.76</v>
      </c>
      <c r="D888" s="23"/>
      <c r="E888" s="493"/>
      <c r="F888" s="493"/>
      <c r="G888" s="493"/>
      <c r="H888" s="156"/>
      <c r="I888" s="248"/>
      <c r="J888" s="25"/>
      <c r="K888" s="25"/>
      <c r="L888" s="25"/>
      <c r="M888" s="25"/>
      <c r="N888" s="25"/>
      <c r="O888" s="25"/>
      <c r="P888" s="25"/>
      <c r="Q888" s="25"/>
      <c r="R888" s="25"/>
      <c r="S888" s="25"/>
    </row>
    <row r="889" spans="1:19" ht="21.75" customHeight="1" x14ac:dyDescent="0.25">
      <c r="A889" s="422" t="s">
        <v>322</v>
      </c>
      <c r="B889" s="423"/>
      <c r="C889" s="423">
        <v>8.6</v>
      </c>
      <c r="D889" s="23"/>
      <c r="E889" s="493"/>
      <c r="F889" s="493"/>
      <c r="G889" s="493"/>
      <c r="H889" s="156"/>
      <c r="I889" s="248"/>
      <c r="J889" s="25"/>
      <c r="K889" s="25"/>
      <c r="L889" s="25"/>
      <c r="M889" s="25"/>
      <c r="N889" s="25"/>
      <c r="O889" s="25"/>
      <c r="P889" s="25"/>
      <c r="Q889" s="25"/>
      <c r="R889" s="25"/>
      <c r="S889" s="25"/>
    </row>
    <row r="890" spans="1:19" ht="21.75" customHeight="1" x14ac:dyDescent="0.25">
      <c r="A890" s="21" t="s">
        <v>323</v>
      </c>
      <c r="B890" s="22">
        <f>C890*1.33</f>
        <v>73.150000000000006</v>
      </c>
      <c r="C890" s="22">
        <v>55</v>
      </c>
      <c r="D890" s="8"/>
      <c r="E890" s="28"/>
      <c r="F890" s="28"/>
      <c r="G890" s="28"/>
      <c r="H890" s="317"/>
      <c r="I890" s="248"/>
      <c r="J890" s="25"/>
      <c r="K890" s="25"/>
      <c r="L890" s="25"/>
      <c r="M890" s="25"/>
      <c r="N890" s="25"/>
      <c r="O890" s="25"/>
      <c r="P890" s="25"/>
      <c r="Q890" s="25"/>
      <c r="R890" s="25"/>
      <c r="S890" s="25"/>
    </row>
    <row r="891" spans="1:19" ht="21.75" customHeight="1" x14ac:dyDescent="0.25">
      <c r="A891" s="21" t="s">
        <v>324</v>
      </c>
      <c r="B891" s="22">
        <f>C891*1.43</f>
        <v>78.649999999999991</v>
      </c>
      <c r="C891" s="22">
        <v>55</v>
      </c>
      <c r="D891" s="8"/>
      <c r="E891" s="28"/>
      <c r="F891" s="28"/>
      <c r="G891" s="28"/>
      <c r="H891" s="317"/>
      <c r="I891" s="248"/>
      <c r="J891" s="25"/>
      <c r="K891" s="25"/>
      <c r="L891" s="25"/>
      <c r="M891" s="25"/>
      <c r="N891" s="25"/>
      <c r="O891" s="25"/>
      <c r="P891" s="25"/>
      <c r="Q891" s="25"/>
      <c r="R891" s="25"/>
      <c r="S891" s="25"/>
    </row>
    <row r="892" spans="1:19" ht="21.75" customHeight="1" x14ac:dyDescent="0.25">
      <c r="A892" s="21" t="s">
        <v>325</v>
      </c>
      <c r="B892" s="22">
        <f>C892*1.54</f>
        <v>84.7</v>
      </c>
      <c r="C892" s="22">
        <v>55</v>
      </c>
      <c r="D892" s="8"/>
      <c r="E892" s="28"/>
      <c r="F892" s="28"/>
      <c r="G892" s="28"/>
      <c r="H892" s="317"/>
      <c r="I892" s="248"/>
      <c r="J892" s="25"/>
      <c r="K892" s="25"/>
      <c r="L892" s="25"/>
      <c r="M892" s="25"/>
      <c r="N892" s="25"/>
      <c r="O892" s="25"/>
      <c r="P892" s="25"/>
      <c r="Q892" s="25"/>
      <c r="R892" s="25"/>
      <c r="S892" s="25"/>
    </row>
    <row r="893" spans="1:19" ht="21.75" customHeight="1" x14ac:dyDescent="0.25">
      <c r="A893" s="21" t="s">
        <v>335</v>
      </c>
      <c r="B893" s="22">
        <f>C893*1.67</f>
        <v>91.85</v>
      </c>
      <c r="C893" s="22">
        <v>55</v>
      </c>
      <c r="D893" s="8"/>
      <c r="E893" s="28"/>
      <c r="F893" s="28"/>
      <c r="G893" s="28"/>
      <c r="H893" s="317"/>
      <c r="I893" s="248"/>
      <c r="J893" s="25"/>
      <c r="K893" s="25"/>
      <c r="L893" s="25"/>
      <c r="M893" s="25"/>
      <c r="N893" s="25"/>
      <c r="O893" s="25"/>
      <c r="P893" s="25"/>
      <c r="Q893" s="25"/>
      <c r="R893" s="25"/>
      <c r="S893" s="25"/>
    </row>
    <row r="894" spans="1:19" ht="21.75" customHeight="1" x14ac:dyDescent="0.25">
      <c r="A894" s="21" t="s">
        <v>388</v>
      </c>
      <c r="B894" s="22">
        <f>C894</f>
        <v>22</v>
      </c>
      <c r="C894" s="22">
        <v>22</v>
      </c>
      <c r="D894" s="8"/>
      <c r="E894" s="317"/>
      <c r="F894" s="28"/>
      <c r="G894" s="28"/>
      <c r="H894" s="317"/>
      <c r="I894" s="248"/>
      <c r="J894" s="25"/>
      <c r="K894" s="25"/>
      <c r="L894" s="25"/>
      <c r="M894" s="25"/>
      <c r="N894" s="25"/>
      <c r="O894" s="25"/>
      <c r="P894" s="25"/>
      <c r="Q894" s="25"/>
      <c r="R894" s="25"/>
      <c r="S894" s="25"/>
    </row>
    <row r="895" spans="1:19" ht="21.75" customHeight="1" x14ac:dyDescent="0.25">
      <c r="A895" s="21" t="s">
        <v>332</v>
      </c>
      <c r="B895" s="22">
        <f>C895</f>
        <v>7</v>
      </c>
      <c r="C895" s="22">
        <v>7</v>
      </c>
      <c r="D895" s="8"/>
      <c r="E895" s="317"/>
      <c r="F895" s="28"/>
      <c r="G895" s="28"/>
      <c r="H895" s="317"/>
      <c r="I895" s="248"/>
      <c r="J895" s="25"/>
      <c r="K895" s="25"/>
      <c r="L895" s="25"/>
      <c r="M895" s="25"/>
      <c r="N895" s="25"/>
      <c r="O895" s="25"/>
      <c r="P895" s="25"/>
      <c r="Q895" s="25"/>
      <c r="R895" s="25"/>
      <c r="S895" s="25"/>
    </row>
    <row r="896" spans="1:19" ht="21.75" customHeight="1" x14ac:dyDescent="0.25">
      <c r="A896" s="21" t="s">
        <v>301</v>
      </c>
      <c r="B896" s="22">
        <f>C896</f>
        <v>7</v>
      </c>
      <c r="C896" s="22">
        <v>7</v>
      </c>
      <c r="D896" s="8"/>
      <c r="E896" s="317"/>
      <c r="F896" s="28"/>
      <c r="G896" s="28"/>
      <c r="H896" s="317"/>
      <c r="I896" s="248"/>
      <c r="J896" s="25"/>
      <c r="K896" s="25"/>
      <c r="L896" s="25"/>
      <c r="M896" s="25"/>
      <c r="N896" s="25"/>
      <c r="O896" s="25"/>
      <c r="P896" s="25"/>
      <c r="Q896" s="25"/>
      <c r="R896" s="25"/>
      <c r="S896" s="25"/>
    </row>
    <row r="897" spans="1:19" ht="21.75" customHeight="1" x14ac:dyDescent="0.25">
      <c r="A897" s="21" t="s">
        <v>70</v>
      </c>
      <c r="B897" s="22">
        <f>C897*1.19</f>
        <v>10.234</v>
      </c>
      <c r="C897" s="22">
        <v>8.6</v>
      </c>
      <c r="D897" s="8"/>
      <c r="E897" s="317"/>
      <c r="F897" s="28"/>
      <c r="G897" s="28"/>
      <c r="H897" s="317"/>
      <c r="I897" s="248"/>
      <c r="J897" s="25"/>
      <c r="K897" s="25"/>
      <c r="L897" s="25"/>
      <c r="M897" s="25"/>
      <c r="N897" s="25"/>
      <c r="O897" s="25"/>
      <c r="P897" s="25"/>
      <c r="Q897" s="25"/>
      <c r="R897" s="25"/>
      <c r="S897" s="25"/>
    </row>
    <row r="898" spans="1:19" ht="21.75" customHeight="1" x14ac:dyDescent="0.25">
      <c r="A898" s="12" t="s">
        <v>343</v>
      </c>
      <c r="B898" s="22">
        <f>C898*1.25</f>
        <v>17.662500000000001</v>
      </c>
      <c r="C898" s="22">
        <v>14.13</v>
      </c>
      <c r="D898" s="8"/>
      <c r="E898" s="317"/>
      <c r="F898" s="28"/>
      <c r="G898" s="28"/>
      <c r="H898" s="317"/>
      <c r="I898" s="248"/>
      <c r="J898" s="25"/>
      <c r="K898" s="25"/>
      <c r="L898" s="25"/>
      <c r="M898" s="25"/>
      <c r="N898" s="25"/>
      <c r="O898" s="25"/>
      <c r="P898" s="25"/>
      <c r="Q898" s="25"/>
      <c r="R898" s="25"/>
      <c r="S898" s="25"/>
    </row>
    <row r="899" spans="1:19" ht="21.75" customHeight="1" x14ac:dyDescent="0.25">
      <c r="A899" s="21" t="s">
        <v>328</v>
      </c>
      <c r="B899" s="22">
        <f>C899*1.33</f>
        <v>18.792900000000003</v>
      </c>
      <c r="C899" s="22">
        <v>14.13</v>
      </c>
      <c r="D899" s="8"/>
      <c r="E899" s="317"/>
      <c r="F899" s="28"/>
      <c r="G899" s="28"/>
      <c r="H899" s="317"/>
      <c r="I899" s="248"/>
      <c r="J899" s="25"/>
      <c r="K899" s="25"/>
      <c r="L899" s="25"/>
      <c r="M899" s="25"/>
      <c r="N899" s="25"/>
      <c r="O899" s="25"/>
      <c r="P899" s="25"/>
      <c r="Q899" s="25"/>
      <c r="R899" s="25"/>
      <c r="S899" s="25"/>
    </row>
    <row r="900" spans="1:19" ht="21.75" customHeight="1" x14ac:dyDescent="0.25">
      <c r="A900" s="21" t="s">
        <v>79</v>
      </c>
      <c r="B900" s="22">
        <f>C900</f>
        <v>0.5</v>
      </c>
      <c r="C900" s="22">
        <v>0.5</v>
      </c>
      <c r="D900" s="8"/>
      <c r="E900" s="317"/>
      <c r="F900" s="28"/>
      <c r="G900" s="28"/>
      <c r="H900" s="317"/>
      <c r="I900" s="248"/>
      <c r="J900" s="25"/>
      <c r="K900" s="25"/>
      <c r="L900" s="25"/>
      <c r="M900" s="25"/>
      <c r="N900" s="25"/>
      <c r="O900" s="25"/>
      <c r="P900" s="25"/>
      <c r="Q900" s="25"/>
      <c r="R900" s="25"/>
      <c r="S900" s="25"/>
    </row>
    <row r="901" spans="1:19" ht="21.75" customHeight="1" x14ac:dyDescent="0.25">
      <c r="A901" s="21" t="s">
        <v>338</v>
      </c>
      <c r="B901" s="22">
        <f>C901</f>
        <v>175</v>
      </c>
      <c r="C901" s="22">
        <v>175</v>
      </c>
      <c r="D901" s="8"/>
      <c r="E901" s="317"/>
      <c r="F901" s="28"/>
      <c r="G901" s="28"/>
      <c r="H901" s="317"/>
      <c r="I901" s="248"/>
      <c r="J901" s="25"/>
      <c r="K901" s="25"/>
      <c r="L901" s="25"/>
      <c r="M901" s="25"/>
      <c r="N901" s="25"/>
      <c r="O901" s="25"/>
      <c r="P901" s="25"/>
      <c r="Q901" s="25"/>
      <c r="R901" s="25"/>
      <c r="S901" s="25"/>
    </row>
    <row r="902" spans="1:19" ht="21.75" customHeight="1" x14ac:dyDescent="0.25">
      <c r="A902" s="21" t="s">
        <v>160</v>
      </c>
      <c r="B902" s="22">
        <f>C902*1.6</f>
        <v>16</v>
      </c>
      <c r="C902" s="22">
        <v>10</v>
      </c>
      <c r="D902" s="8"/>
      <c r="E902" s="317"/>
      <c r="F902" s="28"/>
      <c r="G902" s="28"/>
      <c r="H902" s="317"/>
      <c r="I902" s="248"/>
      <c r="J902" s="25"/>
      <c r="K902" s="25"/>
      <c r="L902" s="25"/>
      <c r="M902" s="25"/>
      <c r="N902" s="25"/>
      <c r="O902" s="25"/>
      <c r="P902" s="25"/>
      <c r="Q902" s="25"/>
      <c r="R902" s="25"/>
      <c r="S902" s="25"/>
    </row>
    <row r="903" spans="1:19" ht="21.75" customHeight="1" x14ac:dyDescent="0.25">
      <c r="A903" s="426" t="s">
        <v>391</v>
      </c>
      <c r="B903" s="438"/>
      <c r="C903" s="439"/>
      <c r="D903" s="206">
        <v>100</v>
      </c>
      <c r="E903" s="200">
        <v>10.130000000000001</v>
      </c>
      <c r="F903" s="200">
        <v>11.08</v>
      </c>
      <c r="G903" s="200">
        <v>21.51</v>
      </c>
      <c r="H903" s="200">
        <v>230.84</v>
      </c>
      <c r="I903" s="231"/>
      <c r="J903" s="25"/>
      <c r="K903" s="25"/>
      <c r="L903" s="25"/>
      <c r="M903" s="25"/>
      <c r="N903" s="25"/>
      <c r="O903" s="25"/>
      <c r="P903" s="25"/>
      <c r="Q903" s="25"/>
      <c r="R903" s="25"/>
      <c r="S903" s="25"/>
    </row>
    <row r="904" spans="1:19" ht="21.75" customHeight="1" x14ac:dyDescent="0.25">
      <c r="A904" s="79" t="s">
        <v>44</v>
      </c>
      <c r="B904" s="52">
        <f>C904*1.1</f>
        <v>61.875000000000007</v>
      </c>
      <c r="C904" s="52">
        <f>C905*1.25</f>
        <v>56.25</v>
      </c>
      <c r="D904" s="495"/>
      <c r="E904" s="317"/>
      <c r="F904" s="317"/>
      <c r="G904" s="317"/>
      <c r="H904" s="317"/>
      <c r="I904" s="248"/>
      <c r="J904" s="25"/>
      <c r="K904" s="25"/>
      <c r="L904" s="25"/>
      <c r="M904" s="25"/>
      <c r="N904" s="25"/>
      <c r="O904" s="25"/>
      <c r="P904" s="25"/>
      <c r="Q904" s="25"/>
      <c r="R904" s="25"/>
      <c r="S904" s="25"/>
    </row>
    <row r="905" spans="1:19" ht="21.75" customHeight="1" x14ac:dyDescent="0.25">
      <c r="A905" s="443" t="s">
        <v>297</v>
      </c>
      <c r="B905" s="317"/>
      <c r="C905" s="8">
        <v>45</v>
      </c>
      <c r="D905" s="495"/>
      <c r="E905" s="317"/>
      <c r="F905" s="317"/>
      <c r="G905" s="317"/>
      <c r="H905" s="317"/>
      <c r="I905" s="248"/>
      <c r="J905" s="25"/>
      <c r="K905" s="25"/>
      <c r="L905" s="25"/>
      <c r="M905" s="25"/>
      <c r="N905" s="25"/>
      <c r="O905" s="25"/>
      <c r="P905" s="25"/>
      <c r="Q905" s="25"/>
      <c r="R905" s="25"/>
      <c r="S905" s="25"/>
    </row>
    <row r="906" spans="1:19" ht="21.75" customHeight="1" x14ac:dyDescent="0.25">
      <c r="A906" s="18" t="s">
        <v>330</v>
      </c>
      <c r="B906" s="19">
        <f>C906</f>
        <v>8</v>
      </c>
      <c r="C906" s="19">
        <v>8</v>
      </c>
      <c r="D906" s="7"/>
      <c r="E906" s="317"/>
      <c r="F906" s="317"/>
      <c r="G906" s="317"/>
      <c r="H906" s="317"/>
      <c r="I906" s="248"/>
      <c r="J906" s="25"/>
      <c r="K906" s="25"/>
      <c r="L906" s="25"/>
      <c r="M906" s="25"/>
      <c r="N906" s="25"/>
      <c r="O906" s="25"/>
      <c r="P906" s="25"/>
      <c r="Q906" s="25"/>
      <c r="R906" s="25"/>
      <c r="S906" s="25"/>
    </row>
    <row r="907" spans="1:19" ht="21.75" customHeight="1" x14ac:dyDescent="0.25">
      <c r="A907" s="21" t="s">
        <v>70</v>
      </c>
      <c r="B907" s="22">
        <f>C907*1.19</f>
        <v>9.52</v>
      </c>
      <c r="C907" s="22">
        <v>8</v>
      </c>
      <c r="D907" s="7"/>
      <c r="E907" s="28"/>
      <c r="F907" s="28"/>
      <c r="G907" s="28"/>
      <c r="H907" s="317"/>
      <c r="I907" s="248"/>
      <c r="J907" s="25"/>
      <c r="K907" s="25"/>
      <c r="L907" s="25"/>
      <c r="M907" s="25"/>
      <c r="N907" s="25"/>
      <c r="O907" s="25"/>
      <c r="P907" s="25"/>
      <c r="Q907" s="25"/>
      <c r="R907" s="25"/>
      <c r="S907" s="25"/>
    </row>
    <row r="908" spans="1:19" ht="21.75" customHeight="1" x14ac:dyDescent="0.25">
      <c r="A908" s="21" t="s">
        <v>362</v>
      </c>
      <c r="B908" s="22">
        <f>C908*1.9</f>
        <v>19</v>
      </c>
      <c r="C908" s="22">
        <v>10</v>
      </c>
      <c r="D908" s="7"/>
      <c r="E908" s="28"/>
      <c r="F908" s="28"/>
      <c r="G908" s="28"/>
      <c r="H908" s="317"/>
      <c r="I908" s="248"/>
      <c r="J908" s="25"/>
      <c r="K908" s="25"/>
      <c r="L908" s="25"/>
      <c r="M908" s="25"/>
      <c r="N908" s="25"/>
      <c r="O908" s="25"/>
      <c r="P908" s="25"/>
      <c r="Q908" s="25"/>
      <c r="R908" s="25"/>
      <c r="S908" s="25"/>
    </row>
    <row r="909" spans="1:19" ht="21.75" customHeight="1" x14ac:dyDescent="0.25">
      <c r="A909" s="18" t="s">
        <v>390</v>
      </c>
      <c r="B909" s="22">
        <f>C909</f>
        <v>3</v>
      </c>
      <c r="C909" s="22">
        <v>3</v>
      </c>
      <c r="D909" s="7"/>
      <c r="E909" s="317"/>
      <c r="F909" s="317"/>
      <c r="G909" s="317"/>
      <c r="H909" s="317"/>
      <c r="I909" s="248"/>
      <c r="J909" s="25"/>
      <c r="K909" s="25"/>
      <c r="L909" s="25"/>
      <c r="M909" s="25"/>
      <c r="N909" s="25"/>
      <c r="O909" s="25"/>
      <c r="P909" s="25"/>
      <c r="Q909" s="25"/>
      <c r="R909" s="25"/>
      <c r="S909" s="25"/>
    </row>
    <row r="910" spans="1:19" ht="21.75" customHeight="1" x14ac:dyDescent="0.25">
      <c r="A910" s="21" t="s">
        <v>71</v>
      </c>
      <c r="B910" s="22">
        <f>C910</f>
        <v>5</v>
      </c>
      <c r="C910" s="22">
        <v>5</v>
      </c>
      <c r="D910" s="7"/>
      <c r="E910" s="28"/>
      <c r="F910" s="28"/>
      <c r="G910" s="28"/>
      <c r="H910" s="317"/>
      <c r="I910" s="248"/>
      <c r="J910" s="25"/>
      <c r="K910" s="25"/>
      <c r="L910" s="25"/>
      <c r="M910" s="25"/>
      <c r="N910" s="25"/>
      <c r="O910" s="25"/>
      <c r="P910" s="25"/>
      <c r="Q910" s="25"/>
      <c r="R910" s="25"/>
      <c r="S910" s="25"/>
    </row>
    <row r="911" spans="1:19" ht="21.75" customHeight="1" x14ac:dyDescent="0.25">
      <c r="A911" s="21" t="s">
        <v>231</v>
      </c>
      <c r="B911" s="22">
        <f>C911</f>
        <v>5</v>
      </c>
      <c r="C911" s="22">
        <v>5</v>
      </c>
      <c r="D911" s="7"/>
      <c r="E911" s="28"/>
      <c r="F911" s="28"/>
      <c r="G911" s="28"/>
      <c r="H911" s="317"/>
      <c r="I911" s="248"/>
      <c r="J911" s="25"/>
      <c r="K911" s="25"/>
      <c r="L911" s="25"/>
      <c r="M911" s="25"/>
      <c r="N911" s="25"/>
      <c r="O911" s="25"/>
      <c r="P911" s="25"/>
      <c r="Q911" s="25"/>
      <c r="R911" s="25"/>
      <c r="S911" s="25"/>
    </row>
    <row r="912" spans="1:19" ht="21.75" customHeight="1" x14ac:dyDescent="0.25">
      <c r="A912" s="21" t="s">
        <v>85</v>
      </c>
      <c r="B912" s="22">
        <f>C912</f>
        <v>130</v>
      </c>
      <c r="C912" s="22">
        <v>130</v>
      </c>
      <c r="D912" s="7"/>
      <c r="E912" s="28"/>
      <c r="F912" s="28"/>
      <c r="G912" s="28"/>
      <c r="H912" s="317"/>
      <c r="I912" s="248"/>
      <c r="J912" s="25"/>
      <c r="K912" s="25"/>
      <c r="L912" s="25"/>
      <c r="M912" s="25"/>
      <c r="N912" s="25"/>
      <c r="O912" s="25"/>
      <c r="P912" s="25"/>
      <c r="Q912" s="25"/>
      <c r="R912" s="25"/>
      <c r="S912" s="25"/>
    </row>
    <row r="913" spans="1:19" ht="21.75" customHeight="1" x14ac:dyDescent="0.25">
      <c r="A913" s="231" t="s">
        <v>395</v>
      </c>
      <c r="B913" s="231"/>
      <c r="C913" s="231"/>
      <c r="D913" s="206">
        <v>180</v>
      </c>
      <c r="E913" s="200">
        <v>6.02</v>
      </c>
      <c r="F913" s="200">
        <v>10.67</v>
      </c>
      <c r="G913" s="200">
        <v>27.76</v>
      </c>
      <c r="H913" s="200">
        <v>270.11</v>
      </c>
      <c r="I913" s="231" t="s">
        <v>394</v>
      </c>
      <c r="J913" s="25"/>
      <c r="K913" s="25"/>
      <c r="L913" s="25"/>
      <c r="M913" s="25"/>
      <c r="N913" s="25"/>
      <c r="O913" s="25"/>
      <c r="P913" s="25"/>
      <c r="Q913" s="25"/>
      <c r="R913" s="25"/>
      <c r="S913" s="25"/>
    </row>
    <row r="914" spans="1:19" ht="21.75" customHeight="1" x14ac:dyDescent="0.25">
      <c r="A914" s="21" t="s">
        <v>72</v>
      </c>
      <c r="B914" s="22">
        <f>C914</f>
        <v>63</v>
      </c>
      <c r="C914" s="22">
        <v>63</v>
      </c>
      <c r="D914" s="6"/>
      <c r="E914" s="22"/>
      <c r="F914" s="22"/>
      <c r="G914" s="22"/>
      <c r="H914" s="52"/>
      <c r="I914" s="248"/>
      <c r="J914" s="25"/>
      <c r="K914" s="25"/>
      <c r="L914" s="25"/>
      <c r="M914" s="25"/>
      <c r="N914" s="25"/>
      <c r="O914" s="25"/>
      <c r="P914" s="25"/>
      <c r="Q914" s="25"/>
      <c r="R914" s="25"/>
      <c r="S914" s="25"/>
    </row>
    <row r="915" spans="1:19" ht="21.75" customHeight="1" x14ac:dyDescent="0.25">
      <c r="A915" s="21" t="s">
        <v>85</v>
      </c>
      <c r="B915" s="22">
        <f>C915</f>
        <v>123</v>
      </c>
      <c r="C915" s="22">
        <v>123</v>
      </c>
      <c r="D915" s="6"/>
      <c r="E915" s="22"/>
      <c r="F915" s="22"/>
      <c r="G915" s="22"/>
      <c r="H915" s="52"/>
      <c r="I915" s="248"/>
      <c r="J915" s="25"/>
      <c r="K915" s="25"/>
      <c r="L915" s="25"/>
      <c r="M915" s="25"/>
      <c r="N915" s="25"/>
      <c r="O915" s="25"/>
      <c r="P915" s="25"/>
      <c r="Q915" s="25"/>
      <c r="R915" s="25"/>
      <c r="S915" s="25"/>
    </row>
    <row r="916" spans="1:19" ht="21.75" customHeight="1" x14ac:dyDescent="0.25">
      <c r="A916" s="15" t="s">
        <v>393</v>
      </c>
      <c r="B916" s="22">
        <f>C916</f>
        <v>5</v>
      </c>
      <c r="C916" s="22">
        <v>5</v>
      </c>
      <c r="D916" s="6"/>
      <c r="E916" s="22"/>
      <c r="F916" s="22"/>
      <c r="G916" s="22"/>
      <c r="H916" s="52"/>
      <c r="I916" s="248"/>
      <c r="J916" s="25"/>
      <c r="K916" s="25"/>
      <c r="L916" s="25"/>
      <c r="M916" s="25"/>
      <c r="N916" s="25"/>
      <c r="O916" s="25"/>
      <c r="P916" s="25"/>
      <c r="Q916" s="25"/>
      <c r="R916" s="25"/>
      <c r="S916" s="25"/>
    </row>
    <row r="917" spans="1:19" ht="21.75" customHeight="1" x14ac:dyDescent="0.25">
      <c r="A917" s="18" t="s">
        <v>79</v>
      </c>
      <c r="B917" s="19">
        <f>C917</f>
        <v>0.6</v>
      </c>
      <c r="C917" s="19">
        <v>0.6</v>
      </c>
      <c r="D917" s="20"/>
      <c r="E917" s="19"/>
      <c r="F917" s="19"/>
      <c r="G917" s="19"/>
      <c r="H917" s="71"/>
      <c r="I917" s="248"/>
      <c r="J917" s="25"/>
      <c r="K917" s="25"/>
      <c r="L917" s="25"/>
      <c r="M917" s="25"/>
      <c r="N917" s="25"/>
      <c r="O917" s="25"/>
      <c r="P917" s="25"/>
      <c r="Q917" s="25"/>
      <c r="R917" s="25"/>
      <c r="S917" s="25"/>
    </row>
    <row r="918" spans="1:19" ht="21.75" customHeight="1" x14ac:dyDescent="0.25">
      <c r="A918" s="204" t="s">
        <v>423</v>
      </c>
      <c r="B918" s="205"/>
      <c r="C918" s="205"/>
      <c r="D918" s="206">
        <v>200</v>
      </c>
      <c r="E918" s="200">
        <v>0.26</v>
      </c>
      <c r="F918" s="200">
        <v>7.0000000000000007E-2</v>
      </c>
      <c r="G918" s="200">
        <v>3.99</v>
      </c>
      <c r="H918" s="200">
        <v>19.25</v>
      </c>
      <c r="I918" s="248"/>
      <c r="J918" s="25"/>
      <c r="K918" s="25"/>
      <c r="L918" s="25"/>
      <c r="M918" s="25"/>
      <c r="N918" s="25"/>
      <c r="O918" s="25"/>
      <c r="P918" s="25"/>
      <c r="Q918" s="25"/>
      <c r="R918" s="25"/>
      <c r="S918" s="25"/>
    </row>
    <row r="919" spans="1:19" ht="21.75" customHeight="1" x14ac:dyDescent="0.25">
      <c r="A919" s="9" t="s">
        <v>418</v>
      </c>
      <c r="B919" s="133">
        <f t="shared" ref="B919:B924" si="17">C919</f>
        <v>20</v>
      </c>
      <c r="C919" s="133">
        <v>20</v>
      </c>
      <c r="D919" s="6"/>
      <c r="E919" s="22"/>
      <c r="F919" s="22"/>
      <c r="G919" s="22"/>
      <c r="H919" s="52"/>
      <c r="I919" s="248"/>
      <c r="J919" s="25"/>
      <c r="K919" s="25"/>
      <c r="L919" s="25"/>
      <c r="M919" s="25"/>
      <c r="N919" s="25"/>
      <c r="O919" s="25"/>
      <c r="P919" s="25"/>
      <c r="Q919" s="25"/>
      <c r="R919" s="25"/>
      <c r="S919" s="25"/>
    </row>
    <row r="920" spans="1:19" ht="21.75" customHeight="1" x14ac:dyDescent="0.25">
      <c r="A920" s="14" t="s">
        <v>16</v>
      </c>
      <c r="B920" s="134">
        <f t="shared" si="17"/>
        <v>8</v>
      </c>
      <c r="C920" s="222">
        <v>8</v>
      </c>
      <c r="D920" s="6"/>
      <c r="E920" s="22"/>
      <c r="F920" s="8"/>
      <c r="G920" s="8"/>
      <c r="H920" s="317"/>
      <c r="I920" s="248"/>
      <c r="J920" s="25"/>
      <c r="K920" s="25"/>
      <c r="L920" s="25"/>
      <c r="M920" s="25"/>
      <c r="N920" s="25"/>
      <c r="O920" s="25"/>
      <c r="P920" s="25"/>
      <c r="Q920" s="25"/>
      <c r="R920" s="25"/>
      <c r="S920" s="25"/>
    </row>
    <row r="921" spans="1:19" ht="21.75" customHeight="1" x14ac:dyDescent="0.25">
      <c r="A921" s="14" t="s">
        <v>106</v>
      </c>
      <c r="B921" s="134">
        <f t="shared" si="17"/>
        <v>10</v>
      </c>
      <c r="C921" s="222">
        <v>10</v>
      </c>
      <c r="D921" s="6"/>
      <c r="E921" s="22"/>
      <c r="F921" s="8"/>
      <c r="G921" s="8"/>
      <c r="H921" s="317"/>
      <c r="I921" s="248"/>
      <c r="J921" s="25"/>
      <c r="K921" s="25"/>
      <c r="L921" s="25"/>
      <c r="M921" s="25"/>
      <c r="N921" s="25"/>
      <c r="O921" s="25"/>
      <c r="P921" s="25"/>
      <c r="Q921" s="25"/>
      <c r="R921" s="25"/>
      <c r="S921" s="25"/>
    </row>
    <row r="922" spans="1:19" ht="21.75" customHeight="1" x14ac:dyDescent="0.25">
      <c r="A922" s="40" t="s">
        <v>85</v>
      </c>
      <c r="B922" s="41">
        <f t="shared" si="17"/>
        <v>200</v>
      </c>
      <c r="C922" s="41">
        <v>200</v>
      </c>
      <c r="D922" s="6"/>
      <c r="E922" s="22"/>
      <c r="F922" s="8"/>
      <c r="G922" s="8"/>
      <c r="H922" s="317"/>
      <c r="I922" s="248"/>
      <c r="J922" s="25"/>
      <c r="K922" s="25"/>
      <c r="L922" s="25"/>
      <c r="M922" s="25"/>
      <c r="N922" s="25"/>
      <c r="O922" s="25"/>
      <c r="P922" s="25"/>
      <c r="Q922" s="25"/>
      <c r="R922" s="25"/>
      <c r="S922" s="25"/>
    </row>
    <row r="923" spans="1:19" ht="21.75" customHeight="1" x14ac:dyDescent="0.25">
      <c r="A923" s="212" t="s">
        <v>78</v>
      </c>
      <c r="B923" s="213">
        <f t="shared" si="17"/>
        <v>26</v>
      </c>
      <c r="C923" s="213">
        <v>26</v>
      </c>
      <c r="D923" s="214" t="s">
        <v>196</v>
      </c>
      <c r="E923" s="200">
        <v>2.08</v>
      </c>
      <c r="F923" s="211">
        <v>0.96</v>
      </c>
      <c r="G923" s="211">
        <v>12.48</v>
      </c>
      <c r="H923" s="211">
        <v>59.8</v>
      </c>
      <c r="I923" s="248"/>
      <c r="J923" s="25"/>
      <c r="K923" s="25"/>
      <c r="L923" s="25"/>
      <c r="M923" s="25"/>
      <c r="N923" s="25"/>
      <c r="O923" s="25"/>
      <c r="P923" s="25"/>
      <c r="Q923" s="25"/>
      <c r="R923" s="25"/>
      <c r="S923" s="25"/>
    </row>
    <row r="924" spans="1:19" ht="21.75" customHeight="1" x14ac:dyDescent="0.25">
      <c r="A924" s="302" t="s">
        <v>110</v>
      </c>
      <c r="B924" s="294">
        <f t="shared" si="17"/>
        <v>44</v>
      </c>
      <c r="C924" s="294">
        <v>44</v>
      </c>
      <c r="D924" s="229" t="s">
        <v>404</v>
      </c>
      <c r="E924" s="200">
        <v>3.52</v>
      </c>
      <c r="F924" s="200">
        <v>0.56000000000000005</v>
      </c>
      <c r="G924" s="200">
        <v>23.32</v>
      </c>
      <c r="H924" s="200">
        <v>111.76</v>
      </c>
      <c r="I924" s="248"/>
      <c r="J924" s="25"/>
      <c r="K924" s="25"/>
      <c r="L924" s="25"/>
      <c r="M924" s="25"/>
      <c r="N924" s="25"/>
      <c r="O924" s="25"/>
      <c r="P924" s="25"/>
      <c r="Q924" s="25"/>
      <c r="R924" s="25"/>
      <c r="S924" s="25"/>
    </row>
    <row r="925" spans="1:19" ht="23.25" customHeight="1" x14ac:dyDescent="0.25">
      <c r="A925" s="424" t="s">
        <v>318</v>
      </c>
      <c r="B925" s="385"/>
      <c r="C925" s="385"/>
      <c r="D925" s="394">
        <f>D880+D847</f>
        <v>1512</v>
      </c>
      <c r="E925" s="386">
        <f>E880+E847</f>
        <v>55.740000000000009</v>
      </c>
      <c r="F925" s="386">
        <f>F880+F847</f>
        <v>54.61</v>
      </c>
      <c r="G925" s="386">
        <f>G880+G847</f>
        <v>235.19000000000003</v>
      </c>
      <c r="H925" s="386">
        <f>H880+H847</f>
        <v>1592.37</v>
      </c>
      <c r="I925" s="248"/>
      <c r="J925" s="25"/>
      <c r="K925" s="25"/>
      <c r="L925" s="25"/>
      <c r="M925" s="25"/>
      <c r="N925" s="25"/>
      <c r="O925" s="25"/>
      <c r="P925" s="25"/>
      <c r="Q925" s="25"/>
      <c r="R925" s="25"/>
      <c r="S925" s="25"/>
    </row>
    <row r="926" spans="1:19" ht="27.75" customHeight="1" x14ac:dyDescent="0.25">
      <c r="A926" s="614" t="s">
        <v>99</v>
      </c>
      <c r="B926" s="615"/>
      <c r="C926" s="615"/>
      <c r="D926" s="615"/>
      <c r="E926" s="615"/>
      <c r="F926" s="615"/>
      <c r="G926" s="615"/>
      <c r="H926" s="616"/>
      <c r="I926" s="8"/>
      <c r="J926" s="25"/>
      <c r="K926" s="25"/>
      <c r="L926" s="25"/>
      <c r="M926" s="25"/>
      <c r="N926" s="25"/>
      <c r="O926" s="25"/>
      <c r="P926" s="25"/>
      <c r="Q926" s="25"/>
      <c r="R926" s="25"/>
      <c r="S926" s="25"/>
    </row>
    <row r="927" spans="1:19" ht="21.75" customHeight="1" x14ac:dyDescent="0.25">
      <c r="A927" s="573" t="s">
        <v>2</v>
      </c>
      <c r="B927" s="576" t="s">
        <v>3</v>
      </c>
      <c r="C927" s="576" t="s">
        <v>4</v>
      </c>
      <c r="D927" s="579" t="s">
        <v>5</v>
      </c>
      <c r="E927" s="580"/>
      <c r="F927" s="580"/>
      <c r="G927" s="580"/>
      <c r="H927" s="581"/>
      <c r="I927" s="8"/>
      <c r="J927" s="25"/>
      <c r="K927" s="25"/>
      <c r="L927" s="25"/>
      <c r="M927" s="25"/>
      <c r="N927" s="25"/>
      <c r="O927" s="25"/>
      <c r="P927" s="25"/>
      <c r="Q927" s="25"/>
      <c r="R927" s="25"/>
      <c r="S927" s="25"/>
    </row>
    <row r="928" spans="1:19" ht="21.75" customHeight="1" x14ac:dyDescent="0.25">
      <c r="A928" s="574"/>
      <c r="B928" s="577"/>
      <c r="C928" s="577"/>
      <c r="D928" s="591" t="s">
        <v>6</v>
      </c>
      <c r="E928" s="573" t="s">
        <v>7</v>
      </c>
      <c r="F928" s="573" t="s">
        <v>8</v>
      </c>
      <c r="G928" s="573" t="s">
        <v>9</v>
      </c>
      <c r="H928" s="582" t="s">
        <v>10</v>
      </c>
      <c r="I928" s="8"/>
      <c r="J928" s="25"/>
      <c r="K928" s="25"/>
      <c r="L928" s="25"/>
      <c r="M928" s="25"/>
      <c r="N928" s="25"/>
      <c r="O928" s="25"/>
      <c r="P928" s="25"/>
      <c r="Q928" s="25"/>
      <c r="R928" s="25"/>
      <c r="S928" s="25"/>
    </row>
    <row r="929" spans="1:19" ht="21.75" customHeight="1" x14ac:dyDescent="0.25">
      <c r="A929" s="575"/>
      <c r="B929" s="578"/>
      <c r="C929" s="578"/>
      <c r="D929" s="592"/>
      <c r="E929" s="575"/>
      <c r="F929" s="575"/>
      <c r="G929" s="575"/>
      <c r="H929" s="583"/>
      <c r="I929" s="8"/>
      <c r="J929" s="25"/>
      <c r="K929" s="25"/>
      <c r="L929" s="25"/>
      <c r="M929" s="25"/>
      <c r="N929" s="25"/>
      <c r="O929" s="25"/>
      <c r="P929" s="25"/>
      <c r="Q929" s="25"/>
      <c r="R929" s="25"/>
      <c r="S929" s="25"/>
    </row>
    <row r="930" spans="1:19" ht="25.5" customHeight="1" x14ac:dyDescent="0.25">
      <c r="A930" s="567" t="s">
        <v>42</v>
      </c>
      <c r="B930" s="567"/>
      <c r="C930" s="567"/>
      <c r="D930" s="221">
        <f>D931+D936+D947+D955+D960</f>
        <v>632</v>
      </c>
      <c r="E930" s="203">
        <f>E931+E936+E947+E955+E960</f>
        <v>23.599999999999998</v>
      </c>
      <c r="F930" s="203">
        <f>F931+F936+F947+F955+F960</f>
        <v>24.129999999999995</v>
      </c>
      <c r="G930" s="203">
        <f>G931+G936+G947+G955+G960</f>
        <v>98.890000000000015</v>
      </c>
      <c r="H930" s="203">
        <f>H931+H936+H947+H955+H960</f>
        <v>705.06000000000006</v>
      </c>
      <c r="I930" s="310"/>
      <c r="J930" s="25"/>
      <c r="K930" s="25"/>
      <c r="L930" s="25"/>
      <c r="M930" s="25"/>
      <c r="N930" s="25"/>
      <c r="O930" s="25"/>
      <c r="P930" s="25"/>
      <c r="Q930" s="25"/>
      <c r="R930" s="25"/>
      <c r="S930" s="25"/>
    </row>
    <row r="931" spans="1:19" ht="21.75" customHeight="1" x14ac:dyDescent="0.25">
      <c r="A931" s="309" t="s">
        <v>222</v>
      </c>
      <c r="B931" s="294"/>
      <c r="C931" s="294"/>
      <c r="D931" s="297">
        <v>100</v>
      </c>
      <c r="E931" s="200">
        <v>1.83</v>
      </c>
      <c r="F931" s="200">
        <v>5.05</v>
      </c>
      <c r="G931" s="200">
        <v>6.49</v>
      </c>
      <c r="H931" s="200">
        <v>72.290000000000006</v>
      </c>
      <c r="I931" s="295"/>
      <c r="J931" s="25"/>
      <c r="K931" s="25"/>
      <c r="L931" s="25"/>
      <c r="M931" s="25"/>
      <c r="N931" s="25"/>
      <c r="O931" s="25"/>
      <c r="P931" s="25"/>
      <c r="Q931" s="25"/>
      <c r="R931" s="25"/>
      <c r="S931" s="25"/>
    </row>
    <row r="932" spans="1:19" ht="21.75" customHeight="1" x14ac:dyDescent="0.25">
      <c r="A932" s="306" t="s">
        <v>223</v>
      </c>
      <c r="B932" s="63">
        <f>C932*1.3</f>
        <v>130</v>
      </c>
      <c r="C932" s="63">
        <v>100</v>
      </c>
      <c r="D932" s="281"/>
      <c r="E932" s="317"/>
      <c r="F932" s="317"/>
      <c r="G932" s="317"/>
      <c r="H932" s="317"/>
      <c r="I932" s="281"/>
      <c r="J932" s="25"/>
      <c r="K932" s="25"/>
      <c r="L932" s="25"/>
      <c r="M932" s="25"/>
      <c r="N932" s="25"/>
      <c r="O932" s="25"/>
      <c r="P932" s="25"/>
      <c r="Q932" s="25"/>
      <c r="R932" s="25"/>
      <c r="S932" s="25"/>
    </row>
    <row r="933" spans="1:19" ht="21.75" customHeight="1" x14ac:dyDescent="0.25">
      <c r="A933" s="306" t="s">
        <v>71</v>
      </c>
      <c r="B933" s="63">
        <f>C933</f>
        <v>5</v>
      </c>
      <c r="C933" s="63">
        <v>5</v>
      </c>
      <c r="D933" s="281"/>
      <c r="E933" s="317"/>
      <c r="F933" s="317"/>
      <c r="G933" s="317"/>
      <c r="H933" s="317"/>
      <c r="I933" s="281"/>
      <c r="J933" s="25"/>
      <c r="K933" s="25"/>
      <c r="L933" s="25"/>
      <c r="M933" s="25"/>
      <c r="N933" s="25"/>
      <c r="O933" s="25"/>
      <c r="P933" s="25"/>
      <c r="Q933" s="25"/>
      <c r="R933" s="25"/>
      <c r="S933" s="25"/>
    </row>
    <row r="934" spans="1:19" ht="21.75" customHeight="1" x14ac:dyDescent="0.25">
      <c r="A934" s="306" t="s">
        <v>104</v>
      </c>
      <c r="B934" s="63">
        <f>C934</f>
        <v>1</v>
      </c>
      <c r="C934" s="63">
        <v>1</v>
      </c>
      <c r="D934" s="281"/>
      <c r="E934" s="317"/>
      <c r="F934" s="317"/>
      <c r="G934" s="317"/>
      <c r="H934" s="317"/>
      <c r="I934" s="281"/>
      <c r="J934" s="25"/>
      <c r="K934" s="25"/>
      <c r="L934" s="25"/>
      <c r="M934" s="25"/>
      <c r="N934" s="25"/>
      <c r="O934" s="25"/>
      <c r="P934" s="25"/>
      <c r="Q934" s="25"/>
      <c r="R934" s="25"/>
      <c r="S934" s="25"/>
    </row>
    <row r="935" spans="1:19" ht="21.75" customHeight="1" x14ac:dyDescent="0.25">
      <c r="A935" s="306" t="s">
        <v>161</v>
      </c>
      <c r="B935" s="63">
        <f>C935</f>
        <v>2</v>
      </c>
      <c r="C935" s="63">
        <v>2</v>
      </c>
      <c r="D935" s="281"/>
      <c r="E935" s="317"/>
      <c r="F935" s="317"/>
      <c r="G935" s="317"/>
      <c r="H935" s="317"/>
      <c r="I935" s="281"/>
      <c r="J935" s="25"/>
      <c r="K935" s="25"/>
      <c r="L935" s="25"/>
      <c r="M935" s="25"/>
      <c r="N935" s="25"/>
      <c r="O935" s="25"/>
      <c r="P935" s="25"/>
      <c r="Q935" s="25"/>
      <c r="R935" s="25"/>
      <c r="S935" s="25"/>
    </row>
    <row r="936" spans="1:19" ht="21.75" customHeight="1" x14ac:dyDescent="0.25">
      <c r="A936" s="309" t="s">
        <v>224</v>
      </c>
      <c r="B936" s="294"/>
      <c r="C936" s="294"/>
      <c r="D936" s="297">
        <v>100</v>
      </c>
      <c r="E936" s="200">
        <v>14.68</v>
      </c>
      <c r="F936" s="200">
        <v>12.92</v>
      </c>
      <c r="G936" s="200">
        <v>25.08</v>
      </c>
      <c r="H936" s="200">
        <v>289.79000000000002</v>
      </c>
      <c r="I936" s="295"/>
      <c r="J936" s="25"/>
      <c r="K936" s="25"/>
      <c r="L936" s="25"/>
      <c r="M936" s="25"/>
      <c r="N936" s="25"/>
      <c r="O936" s="25"/>
      <c r="P936" s="25"/>
      <c r="Q936" s="25"/>
      <c r="R936" s="25"/>
      <c r="S936" s="25"/>
    </row>
    <row r="937" spans="1:19" ht="21.75" customHeight="1" x14ac:dyDescent="0.25">
      <c r="A937" s="306" t="s">
        <v>131</v>
      </c>
      <c r="B937" s="63">
        <f>C937*1.05</f>
        <v>73.5</v>
      </c>
      <c r="C937" s="63">
        <f>C938*1.4</f>
        <v>70</v>
      </c>
      <c r="D937" s="314"/>
      <c r="E937" s="317"/>
      <c r="F937" s="317"/>
      <c r="G937" s="317"/>
      <c r="H937" s="317"/>
      <c r="I937" s="281"/>
      <c r="J937" s="25"/>
      <c r="K937" s="25"/>
      <c r="L937" s="25"/>
      <c r="M937" s="25"/>
      <c r="N937" s="25"/>
      <c r="O937" s="25"/>
      <c r="P937" s="25"/>
      <c r="Q937" s="25"/>
      <c r="R937" s="25"/>
      <c r="S937" s="25"/>
    </row>
    <row r="938" spans="1:19" ht="21.75" customHeight="1" x14ac:dyDescent="0.25">
      <c r="A938" s="307" t="s">
        <v>226</v>
      </c>
      <c r="B938" s="63"/>
      <c r="C938" s="315">
        <v>50</v>
      </c>
      <c r="D938" s="314"/>
      <c r="E938" s="317"/>
      <c r="F938" s="317"/>
      <c r="G938" s="317"/>
      <c r="H938" s="317"/>
      <c r="I938" s="281"/>
      <c r="J938" s="25"/>
      <c r="K938" s="25"/>
      <c r="L938" s="25"/>
      <c r="M938" s="25"/>
      <c r="N938" s="25"/>
      <c r="O938" s="25"/>
      <c r="P938" s="25"/>
      <c r="Q938" s="25"/>
      <c r="R938" s="25"/>
      <c r="S938" s="25"/>
    </row>
    <row r="939" spans="1:19" ht="21.75" customHeight="1" x14ac:dyDescent="0.25">
      <c r="A939" s="306" t="s">
        <v>70</v>
      </c>
      <c r="B939" s="63">
        <f>C939*1.19</f>
        <v>35.699999999999996</v>
      </c>
      <c r="C939" s="63">
        <v>30</v>
      </c>
      <c r="D939" s="314"/>
      <c r="E939" s="317"/>
      <c r="F939" s="317"/>
      <c r="G939" s="317"/>
      <c r="H939" s="317"/>
      <c r="I939" s="281"/>
      <c r="J939" s="25"/>
      <c r="K939" s="25"/>
      <c r="L939" s="25"/>
      <c r="M939" s="25"/>
      <c r="N939" s="25"/>
      <c r="O939" s="25"/>
      <c r="P939" s="25"/>
      <c r="Q939" s="25"/>
      <c r="R939" s="25"/>
      <c r="S939" s="25"/>
    </row>
    <row r="940" spans="1:19" ht="21.75" customHeight="1" x14ac:dyDescent="0.25">
      <c r="A940" s="306" t="s">
        <v>71</v>
      </c>
      <c r="B940" s="63">
        <f t="shared" ref="B940:B946" si="18">C940</f>
        <v>5</v>
      </c>
      <c r="C940" s="63">
        <v>5</v>
      </c>
      <c r="D940" s="314"/>
      <c r="E940" s="317"/>
      <c r="F940" s="317"/>
      <c r="G940" s="317"/>
      <c r="H940" s="317"/>
      <c r="I940" s="281"/>
      <c r="J940" s="25"/>
      <c r="K940" s="25"/>
      <c r="L940" s="25"/>
      <c r="M940" s="25"/>
      <c r="N940" s="25"/>
      <c r="O940" s="25"/>
      <c r="P940" s="25"/>
      <c r="Q940" s="25"/>
      <c r="R940" s="25"/>
      <c r="S940" s="25"/>
    </row>
    <row r="941" spans="1:19" ht="21.75" customHeight="1" x14ac:dyDescent="0.25">
      <c r="A941" s="306" t="s">
        <v>140</v>
      </c>
      <c r="B941" s="63">
        <f t="shared" si="18"/>
        <v>5</v>
      </c>
      <c r="C941" s="63">
        <v>5</v>
      </c>
      <c r="D941" s="314"/>
      <c r="E941" s="317"/>
      <c r="F941" s="317"/>
      <c r="G941" s="317"/>
      <c r="H941" s="317"/>
      <c r="I941" s="281"/>
      <c r="J941" s="25"/>
      <c r="K941" s="25"/>
      <c r="L941" s="25"/>
      <c r="M941" s="25"/>
      <c r="N941" s="25"/>
      <c r="O941" s="25"/>
      <c r="P941" s="25"/>
      <c r="Q941" s="25"/>
      <c r="R941" s="25"/>
      <c r="S941" s="25"/>
    </row>
    <row r="942" spans="1:19" ht="21.75" customHeight="1" x14ac:dyDescent="0.25">
      <c r="A942" s="306" t="s">
        <v>79</v>
      </c>
      <c r="B942" s="63">
        <f t="shared" si="18"/>
        <v>0.5</v>
      </c>
      <c r="C942" s="63">
        <v>0.5</v>
      </c>
      <c r="D942" s="314"/>
      <c r="E942" s="317"/>
      <c r="F942" s="317"/>
      <c r="G942" s="317"/>
      <c r="H942" s="317"/>
      <c r="I942" s="281"/>
      <c r="J942" s="25"/>
      <c r="K942" s="25"/>
      <c r="L942" s="25"/>
      <c r="M942" s="25"/>
      <c r="N942" s="25"/>
      <c r="O942" s="25"/>
      <c r="P942" s="25"/>
      <c r="Q942" s="25"/>
      <c r="R942" s="25"/>
      <c r="S942" s="25"/>
    </row>
    <row r="943" spans="1:19" ht="21.75" customHeight="1" x14ac:dyDescent="0.25">
      <c r="A943" s="306" t="s">
        <v>104</v>
      </c>
      <c r="B943" s="63">
        <f t="shared" si="18"/>
        <v>1</v>
      </c>
      <c r="C943" s="63">
        <v>1</v>
      </c>
      <c r="D943" s="314"/>
      <c r="E943" s="317"/>
      <c r="F943" s="317"/>
      <c r="G943" s="317"/>
      <c r="H943" s="317"/>
      <c r="I943" s="281"/>
      <c r="J943" s="25"/>
      <c r="K943" s="25"/>
      <c r="L943" s="25"/>
      <c r="M943" s="25"/>
      <c r="N943" s="25"/>
      <c r="O943" s="25"/>
      <c r="P943" s="25"/>
      <c r="Q943" s="25"/>
      <c r="R943" s="25"/>
      <c r="S943" s="25"/>
    </row>
    <row r="944" spans="1:19" ht="21.75" customHeight="1" x14ac:dyDescent="0.25">
      <c r="A944" s="306" t="s">
        <v>127</v>
      </c>
      <c r="B944" s="63">
        <f t="shared" si="18"/>
        <v>15</v>
      </c>
      <c r="C944" s="63">
        <v>15</v>
      </c>
      <c r="D944" s="314"/>
      <c r="E944" s="317"/>
      <c r="F944" s="317"/>
      <c r="G944" s="317"/>
      <c r="H944" s="317"/>
      <c r="I944" s="281"/>
      <c r="J944" s="25"/>
      <c r="K944" s="25"/>
      <c r="L944" s="25"/>
      <c r="M944" s="25"/>
      <c r="N944" s="25"/>
      <c r="O944" s="25"/>
      <c r="P944" s="25"/>
      <c r="Q944" s="25"/>
      <c r="R944" s="25"/>
      <c r="S944" s="25"/>
    </row>
    <row r="945" spans="1:19" ht="21.75" customHeight="1" x14ac:dyDescent="0.25">
      <c r="A945" s="306" t="s">
        <v>227</v>
      </c>
      <c r="B945" s="63">
        <f t="shared" si="18"/>
        <v>40</v>
      </c>
      <c r="C945" s="63">
        <v>40</v>
      </c>
      <c r="D945" s="314"/>
      <c r="E945" s="317"/>
      <c r="F945" s="317"/>
      <c r="G945" s="317"/>
      <c r="H945" s="317"/>
      <c r="I945" s="281"/>
      <c r="J945" s="25"/>
      <c r="K945" s="25"/>
      <c r="L945" s="25"/>
      <c r="M945" s="25"/>
      <c r="N945" s="25"/>
      <c r="O945" s="25"/>
      <c r="P945" s="25"/>
      <c r="Q945" s="25"/>
      <c r="R945" s="25"/>
      <c r="S945" s="25"/>
    </row>
    <row r="946" spans="1:19" ht="21.75" customHeight="1" x14ac:dyDescent="0.25">
      <c r="A946" s="306" t="s">
        <v>85</v>
      </c>
      <c r="B946" s="63">
        <f t="shared" si="18"/>
        <v>250</v>
      </c>
      <c r="C946" s="313">
        <v>250</v>
      </c>
      <c r="D946" s="314"/>
      <c r="E946" s="317"/>
      <c r="F946" s="317"/>
      <c r="G946" s="317"/>
      <c r="H946" s="317"/>
      <c r="I946" s="281"/>
      <c r="J946" s="25"/>
      <c r="K946" s="25"/>
      <c r="L946" s="25"/>
      <c r="M946" s="25"/>
      <c r="N946" s="25"/>
      <c r="O946" s="25"/>
      <c r="P946" s="25"/>
      <c r="Q946" s="25"/>
      <c r="R946" s="25"/>
      <c r="S946" s="25"/>
    </row>
    <row r="947" spans="1:19" ht="21.75" customHeight="1" x14ac:dyDescent="0.25">
      <c r="A947" s="309" t="s">
        <v>225</v>
      </c>
      <c r="B947" s="294"/>
      <c r="C947" s="294"/>
      <c r="D947" s="297">
        <v>180</v>
      </c>
      <c r="E947" s="200">
        <v>4.63</v>
      </c>
      <c r="F947" s="200">
        <v>3.76</v>
      </c>
      <c r="G947" s="200">
        <v>35.85</v>
      </c>
      <c r="H947" s="200">
        <v>191.42</v>
      </c>
      <c r="I947" s="295" t="s">
        <v>308</v>
      </c>
      <c r="J947" s="25"/>
      <c r="K947" s="25"/>
      <c r="L947" s="25"/>
      <c r="M947" s="25"/>
      <c r="N947" s="25"/>
      <c r="O947" s="25"/>
      <c r="P947" s="25"/>
      <c r="Q947" s="25"/>
      <c r="R947" s="25"/>
      <c r="S947" s="25"/>
    </row>
    <row r="948" spans="1:19" ht="21.75" customHeight="1" x14ac:dyDescent="0.25">
      <c r="A948" s="15" t="s">
        <v>182</v>
      </c>
      <c r="B948" s="44">
        <f>C948*1.33</f>
        <v>219.45000000000002</v>
      </c>
      <c r="C948" s="558">
        <v>165</v>
      </c>
      <c r="D948" s="281"/>
      <c r="E948" s="317"/>
      <c r="F948" s="317"/>
      <c r="G948" s="317"/>
      <c r="H948" s="317"/>
      <c r="I948" s="281"/>
      <c r="J948" s="25"/>
      <c r="K948" s="25"/>
      <c r="L948" s="25"/>
      <c r="M948" s="25"/>
      <c r="N948" s="25"/>
      <c r="O948" s="25"/>
      <c r="P948" s="25"/>
      <c r="Q948" s="25"/>
      <c r="R948" s="25"/>
      <c r="S948" s="25"/>
    </row>
    <row r="949" spans="1:19" ht="21.75" customHeight="1" x14ac:dyDescent="0.25">
      <c r="A949" s="15" t="s">
        <v>183</v>
      </c>
      <c r="B949" s="44">
        <f>C948*1.43</f>
        <v>235.95</v>
      </c>
      <c r="C949" s="559"/>
      <c r="D949" s="281"/>
      <c r="E949" s="317"/>
      <c r="F949" s="317"/>
      <c r="G949" s="317"/>
      <c r="H949" s="317"/>
      <c r="I949" s="281"/>
      <c r="J949" s="25"/>
      <c r="K949" s="25"/>
      <c r="L949" s="25"/>
      <c r="M949" s="25"/>
      <c r="N949" s="25"/>
      <c r="O949" s="25"/>
      <c r="P949" s="25"/>
      <c r="Q949" s="25"/>
      <c r="R949" s="25"/>
      <c r="S949" s="25"/>
    </row>
    <row r="950" spans="1:19" ht="21.75" customHeight="1" x14ac:dyDescent="0.25">
      <c r="A950" s="15" t="s">
        <v>184</v>
      </c>
      <c r="B950" s="44">
        <f>C948*1.54</f>
        <v>254.1</v>
      </c>
      <c r="C950" s="559"/>
      <c r="D950" s="281"/>
      <c r="E950" s="317"/>
      <c r="F950" s="317"/>
      <c r="G950" s="317"/>
      <c r="H950" s="317"/>
      <c r="I950" s="281"/>
      <c r="J950" s="25"/>
      <c r="K950" s="25"/>
      <c r="L950" s="25"/>
      <c r="M950" s="25"/>
      <c r="N950" s="25"/>
      <c r="O950" s="25"/>
      <c r="P950" s="25"/>
      <c r="Q950" s="25"/>
      <c r="R950" s="25"/>
      <c r="S950" s="25"/>
    </row>
    <row r="951" spans="1:19" ht="21.75" customHeight="1" x14ac:dyDescent="0.25">
      <c r="A951" s="15" t="s">
        <v>185</v>
      </c>
      <c r="B951" s="44">
        <f>C948*1.67</f>
        <v>275.55</v>
      </c>
      <c r="C951" s="560"/>
      <c r="D951" s="281"/>
      <c r="E951" s="317"/>
      <c r="F951" s="317"/>
      <c r="G951" s="317"/>
      <c r="H951" s="317"/>
      <c r="I951" s="281"/>
      <c r="J951" s="25"/>
      <c r="K951" s="25"/>
      <c r="L951" s="25"/>
      <c r="M951" s="25"/>
      <c r="N951" s="25"/>
      <c r="O951" s="25"/>
      <c r="P951" s="25"/>
      <c r="Q951" s="25"/>
      <c r="R951" s="25"/>
      <c r="S951" s="25"/>
    </row>
    <row r="952" spans="1:19" ht="21.75" customHeight="1" x14ac:dyDescent="0.25">
      <c r="A952" s="21" t="s">
        <v>205</v>
      </c>
      <c r="B952" s="10">
        <f>C952</f>
        <v>0.6</v>
      </c>
      <c r="C952" s="517">
        <v>0.6</v>
      </c>
      <c r="D952" s="281"/>
      <c r="E952" s="317"/>
      <c r="F952" s="317"/>
      <c r="G952" s="317"/>
      <c r="H952" s="317"/>
      <c r="I952" s="281"/>
      <c r="J952" s="25"/>
      <c r="K952" s="25"/>
      <c r="L952" s="25"/>
      <c r="M952" s="25"/>
      <c r="N952" s="25"/>
      <c r="O952" s="25"/>
      <c r="P952" s="25"/>
      <c r="Q952" s="25"/>
      <c r="R952" s="25"/>
      <c r="S952" s="25"/>
    </row>
    <row r="953" spans="1:19" ht="21.75" customHeight="1" x14ac:dyDescent="0.25">
      <c r="A953" s="306" t="s">
        <v>80</v>
      </c>
      <c r="B953" s="63">
        <f>C953</f>
        <v>5</v>
      </c>
      <c r="C953" s="63">
        <v>5</v>
      </c>
      <c r="D953" s="281"/>
      <c r="E953" s="317"/>
      <c r="F953" s="317"/>
      <c r="G953" s="317"/>
      <c r="H953" s="317"/>
      <c r="I953" s="281"/>
      <c r="J953" s="25"/>
      <c r="K953" s="25"/>
      <c r="L953" s="25"/>
      <c r="M953" s="25"/>
      <c r="N953" s="25"/>
      <c r="O953" s="25"/>
      <c r="P953" s="25"/>
      <c r="Q953" s="25"/>
      <c r="R953" s="25"/>
      <c r="S953" s="25"/>
    </row>
    <row r="954" spans="1:19" ht="21.75" customHeight="1" x14ac:dyDescent="0.25">
      <c r="A954" s="306" t="s">
        <v>102</v>
      </c>
      <c r="B954" s="63">
        <f>C954</f>
        <v>27</v>
      </c>
      <c r="C954" s="63">
        <v>27</v>
      </c>
      <c r="D954" s="281"/>
      <c r="E954" s="317"/>
      <c r="F954" s="317"/>
      <c r="G954" s="317"/>
      <c r="H954" s="317"/>
      <c r="I954" s="281"/>
      <c r="J954" s="25"/>
      <c r="K954" s="25"/>
      <c r="L954" s="25"/>
      <c r="M954" s="25"/>
      <c r="N954" s="25"/>
      <c r="O954" s="25"/>
      <c r="P954" s="25"/>
      <c r="Q954" s="25"/>
      <c r="R954" s="25"/>
      <c r="S954" s="25"/>
    </row>
    <row r="955" spans="1:19" ht="21.75" customHeight="1" x14ac:dyDescent="0.25">
      <c r="A955" s="204" t="s">
        <v>229</v>
      </c>
      <c r="B955" s="255"/>
      <c r="C955" s="255"/>
      <c r="D955" s="256">
        <v>200</v>
      </c>
      <c r="E955" s="211">
        <v>0.3</v>
      </c>
      <c r="F955" s="211">
        <v>0.48</v>
      </c>
      <c r="G955" s="211">
        <v>6.51</v>
      </c>
      <c r="H955" s="211">
        <v>31.96</v>
      </c>
      <c r="I955" s="251"/>
      <c r="J955" s="25"/>
      <c r="K955" s="25"/>
      <c r="L955" s="25"/>
      <c r="M955" s="25"/>
      <c r="N955" s="25"/>
      <c r="O955" s="25"/>
      <c r="P955" s="25"/>
      <c r="Q955" s="25"/>
      <c r="R955" s="25"/>
      <c r="S955" s="25"/>
    </row>
    <row r="956" spans="1:19" ht="21.75" customHeight="1" x14ac:dyDescent="0.25">
      <c r="A956" s="9" t="s">
        <v>209</v>
      </c>
      <c r="B956" s="133">
        <f>C956</f>
        <v>2</v>
      </c>
      <c r="C956" s="133">
        <v>2</v>
      </c>
      <c r="D956" s="111"/>
      <c r="E956" s="17"/>
      <c r="F956" s="17"/>
      <c r="G956" s="17"/>
      <c r="H956" s="17"/>
      <c r="I956" s="19"/>
      <c r="J956" s="25"/>
      <c r="K956" s="25"/>
      <c r="L956" s="25"/>
      <c r="M956" s="25"/>
      <c r="N956" s="25"/>
      <c r="O956" s="25"/>
      <c r="P956" s="25"/>
      <c r="Q956" s="25"/>
      <c r="R956" s="25"/>
      <c r="S956" s="25"/>
    </row>
    <row r="957" spans="1:19" ht="21.75" customHeight="1" x14ac:dyDescent="0.25">
      <c r="A957" s="14" t="s">
        <v>104</v>
      </c>
      <c r="B957" s="134">
        <f>C957</f>
        <v>8</v>
      </c>
      <c r="C957" s="222">
        <v>8</v>
      </c>
      <c r="D957" s="111"/>
      <c r="E957" s="17"/>
      <c r="F957" s="17"/>
      <c r="G957" s="17"/>
      <c r="H957" s="17"/>
      <c r="I957" s="19"/>
      <c r="J957" s="25"/>
      <c r="K957" s="25"/>
      <c r="L957" s="25"/>
      <c r="M957" s="25"/>
      <c r="N957" s="25"/>
      <c r="O957" s="25"/>
      <c r="P957" s="25"/>
      <c r="Q957" s="25"/>
      <c r="R957" s="25"/>
      <c r="S957" s="25"/>
    </row>
    <row r="958" spans="1:19" ht="21.75" customHeight="1" x14ac:dyDescent="0.25">
      <c r="A958" s="14" t="s">
        <v>228</v>
      </c>
      <c r="B958" s="134">
        <f>C958</f>
        <v>8</v>
      </c>
      <c r="C958" s="222">
        <v>8</v>
      </c>
      <c r="D958" s="111"/>
      <c r="E958" s="17"/>
      <c r="F958" s="17"/>
      <c r="G958" s="17"/>
      <c r="H958" s="17"/>
      <c r="I958" s="19"/>
      <c r="J958" s="25"/>
      <c r="K958" s="25"/>
      <c r="L958" s="25"/>
      <c r="M958" s="25"/>
      <c r="N958" s="25"/>
      <c r="O958" s="25"/>
      <c r="P958" s="25"/>
      <c r="Q958" s="25"/>
      <c r="R958" s="25"/>
      <c r="S958" s="25"/>
    </row>
    <row r="959" spans="1:19" ht="21.75" customHeight="1" x14ac:dyDescent="0.25">
      <c r="A959" s="40" t="s">
        <v>85</v>
      </c>
      <c r="B959" s="41">
        <f>C959</f>
        <v>200</v>
      </c>
      <c r="C959" s="41">
        <v>200</v>
      </c>
      <c r="D959" s="75"/>
      <c r="E959" s="8"/>
      <c r="F959" s="8"/>
      <c r="G959" s="8"/>
      <c r="H959" s="17"/>
      <c r="I959" s="19"/>
      <c r="J959" s="25"/>
      <c r="K959" s="25"/>
      <c r="L959" s="25"/>
      <c r="M959" s="25"/>
      <c r="N959" s="25"/>
      <c r="O959" s="25"/>
      <c r="P959" s="25"/>
      <c r="Q959" s="25"/>
      <c r="R959" s="25"/>
      <c r="S959" s="25"/>
    </row>
    <row r="960" spans="1:19" ht="21.75" customHeight="1" x14ac:dyDescent="0.25">
      <c r="A960" s="212" t="s">
        <v>78</v>
      </c>
      <c r="B960" s="213">
        <f>C960</f>
        <v>26</v>
      </c>
      <c r="C960" s="213">
        <v>26</v>
      </c>
      <c r="D960" s="214" t="s">
        <v>405</v>
      </c>
      <c r="E960" s="200">
        <v>2.16</v>
      </c>
      <c r="F960" s="211">
        <v>1.92</v>
      </c>
      <c r="G960" s="211">
        <v>24.96</v>
      </c>
      <c r="H960" s="211">
        <v>119.6</v>
      </c>
      <c r="I960" s="231"/>
      <c r="J960" s="25"/>
      <c r="K960" s="25"/>
      <c r="L960" s="25"/>
      <c r="M960" s="25"/>
      <c r="N960" s="25"/>
      <c r="O960" s="25"/>
      <c r="P960" s="25"/>
      <c r="Q960" s="25"/>
      <c r="R960" s="25"/>
      <c r="S960" s="25"/>
    </row>
    <row r="961" spans="1:19" ht="21.75" customHeight="1" x14ac:dyDescent="0.25">
      <c r="A961" s="567" t="s">
        <v>315</v>
      </c>
      <c r="B961" s="567"/>
      <c r="C961" s="567"/>
      <c r="D961" s="232">
        <f>D962+D974+D991+D1009+D1014+D1015</f>
        <v>820</v>
      </c>
      <c r="E961" s="203">
        <f>E962+E974+E991+E1009+E1014+E1015</f>
        <v>32.71</v>
      </c>
      <c r="F961" s="203">
        <f>F962+F974+F991+F1009+F1014+F1015</f>
        <v>31.240000000000002</v>
      </c>
      <c r="G961" s="203">
        <f>G962+G974+G991+G1009+G1014+G1015</f>
        <v>133.97</v>
      </c>
      <c r="H961" s="203">
        <f>H962+H974+H991+H1009+H1014+H1015</f>
        <v>944.82999999999993</v>
      </c>
      <c r="I961" s="203"/>
      <c r="J961" s="25"/>
      <c r="K961" s="25"/>
      <c r="L961" s="25"/>
      <c r="M961" s="25"/>
      <c r="N961" s="25"/>
      <c r="O961" s="25"/>
      <c r="P961" s="25"/>
      <c r="Q961" s="25"/>
      <c r="R961" s="25"/>
      <c r="S961" s="25"/>
    </row>
    <row r="962" spans="1:19" ht="21.75" customHeight="1" x14ac:dyDescent="0.25">
      <c r="A962" s="534" t="s">
        <v>316</v>
      </c>
      <c r="B962" s="534"/>
      <c r="C962" s="534"/>
      <c r="D962" s="229" t="s">
        <v>406</v>
      </c>
      <c r="E962" s="200">
        <v>1.66</v>
      </c>
      <c r="F962" s="200">
        <v>7.43</v>
      </c>
      <c r="G962" s="200">
        <v>13.36</v>
      </c>
      <c r="H962" s="200">
        <v>137.85</v>
      </c>
      <c r="I962" s="200" t="s">
        <v>101</v>
      </c>
      <c r="J962" s="25"/>
      <c r="K962" s="25"/>
      <c r="L962" s="25"/>
      <c r="M962" s="25"/>
      <c r="N962" s="25"/>
      <c r="O962" s="25"/>
      <c r="P962" s="25"/>
      <c r="Q962" s="25"/>
      <c r="R962" s="25"/>
      <c r="S962" s="25"/>
    </row>
    <row r="963" spans="1:19" ht="21.75" customHeight="1" x14ac:dyDescent="0.25">
      <c r="A963" s="9" t="s">
        <v>242</v>
      </c>
      <c r="B963" s="10">
        <f>C963*1.05</f>
        <v>36.75</v>
      </c>
      <c r="C963" s="530">
        <v>35</v>
      </c>
      <c r="D963" s="2"/>
      <c r="E963" s="74"/>
      <c r="F963" s="65"/>
      <c r="G963" s="65"/>
      <c r="H963" s="17"/>
      <c r="I963" s="536"/>
      <c r="J963" s="25"/>
      <c r="K963" s="25"/>
      <c r="L963" s="25"/>
      <c r="M963" s="25"/>
      <c r="N963" s="25"/>
      <c r="O963" s="25"/>
      <c r="P963" s="25"/>
      <c r="Q963" s="25"/>
      <c r="R963" s="25"/>
      <c r="S963" s="25"/>
    </row>
    <row r="964" spans="1:19" ht="21.75" customHeight="1" x14ac:dyDescent="0.25">
      <c r="A964" s="9" t="s">
        <v>314</v>
      </c>
      <c r="B964" s="10">
        <f>C963*1.02</f>
        <v>35.700000000000003</v>
      </c>
      <c r="C964" s="319"/>
      <c r="D964" s="2"/>
      <c r="E964" s="74"/>
      <c r="F964" s="65"/>
      <c r="G964" s="65"/>
      <c r="H964" s="17"/>
      <c r="I964" s="536"/>
      <c r="J964" s="25"/>
      <c r="K964" s="25"/>
      <c r="L964" s="25"/>
      <c r="M964" s="25"/>
      <c r="N964" s="25"/>
      <c r="O964" s="25"/>
      <c r="P964" s="25"/>
      <c r="Q964" s="25"/>
      <c r="R964" s="25"/>
      <c r="S964" s="25"/>
    </row>
    <row r="965" spans="1:19" ht="21.75" customHeight="1" x14ac:dyDescent="0.25">
      <c r="A965" s="110" t="s">
        <v>116</v>
      </c>
      <c r="B965" s="62">
        <f>C965*1.25</f>
        <v>43.75</v>
      </c>
      <c r="C965" s="62">
        <v>35</v>
      </c>
      <c r="D965" s="2"/>
      <c r="E965" s="74"/>
      <c r="F965" s="65"/>
      <c r="G965" s="65"/>
      <c r="H965" s="17"/>
      <c r="I965" s="536"/>
      <c r="J965" s="25"/>
      <c r="K965" s="25"/>
      <c r="L965" s="25"/>
      <c r="M965" s="25"/>
      <c r="N965" s="25"/>
      <c r="O965" s="25"/>
      <c r="P965" s="25"/>
      <c r="Q965" s="25"/>
      <c r="R965" s="25"/>
      <c r="S965" s="25"/>
    </row>
    <row r="966" spans="1:19" ht="21.75" customHeight="1" x14ac:dyDescent="0.25">
      <c r="A966" s="97" t="s">
        <v>150</v>
      </c>
      <c r="B966" s="62">
        <f>C966*1.35</f>
        <v>47.25</v>
      </c>
      <c r="C966" s="62">
        <v>35</v>
      </c>
      <c r="D966" s="2"/>
      <c r="E966" s="74"/>
      <c r="F966" s="65"/>
      <c r="G966" s="65"/>
      <c r="H966" s="17"/>
      <c r="I966" s="536"/>
      <c r="J966" s="25"/>
      <c r="K966" s="25"/>
      <c r="L966" s="25"/>
      <c r="M966" s="25"/>
      <c r="N966" s="25"/>
      <c r="O966" s="25"/>
      <c r="P966" s="25"/>
      <c r="Q966" s="25"/>
      <c r="R966" s="25"/>
      <c r="S966" s="25"/>
    </row>
    <row r="967" spans="1:19" ht="21.75" customHeight="1" x14ac:dyDescent="0.25">
      <c r="A967" s="97" t="s">
        <v>321</v>
      </c>
      <c r="B967" s="62">
        <f>C967</f>
        <v>7</v>
      </c>
      <c r="C967" s="531">
        <v>7</v>
      </c>
      <c r="D967" s="2"/>
      <c r="E967" s="74"/>
      <c r="F967" s="65"/>
      <c r="G967" s="65"/>
      <c r="H967" s="17"/>
      <c r="I967" s="536"/>
      <c r="J967" s="25"/>
      <c r="K967" s="25"/>
      <c r="L967" s="25"/>
      <c r="M967" s="25"/>
      <c r="N967" s="25"/>
      <c r="O967" s="25"/>
      <c r="P967" s="25"/>
      <c r="Q967" s="25"/>
      <c r="R967" s="25"/>
      <c r="S967" s="25"/>
    </row>
    <row r="968" spans="1:19" ht="26.25" customHeight="1" x14ac:dyDescent="0.25">
      <c r="A968" s="388" t="s">
        <v>320</v>
      </c>
      <c r="B968" s="389"/>
      <c r="C968" s="190">
        <f>C967*3</f>
        <v>21</v>
      </c>
      <c r="D968" s="2"/>
      <c r="E968" s="74"/>
      <c r="F968" s="65"/>
      <c r="G968" s="65"/>
      <c r="H968" s="17"/>
      <c r="I968" s="536"/>
      <c r="J968" s="25"/>
      <c r="K968" s="25"/>
      <c r="L968" s="25"/>
      <c r="M968" s="25"/>
      <c r="N968" s="25"/>
      <c r="O968" s="25"/>
      <c r="P968" s="25"/>
      <c r="Q968" s="25"/>
      <c r="R968" s="25"/>
      <c r="S968" s="25"/>
    </row>
    <row r="969" spans="1:19" ht="21.75" customHeight="1" x14ac:dyDescent="0.25">
      <c r="A969" s="135" t="s">
        <v>95</v>
      </c>
      <c r="B969" s="10"/>
      <c r="C969" s="190">
        <v>10</v>
      </c>
      <c r="D969" s="109"/>
      <c r="E969" s="137"/>
      <c r="F969" s="137"/>
      <c r="G969" s="137"/>
      <c r="H969" s="24"/>
      <c r="I969" s="536"/>
      <c r="J969" s="25"/>
      <c r="K969" s="25"/>
      <c r="L969" s="25"/>
      <c r="M969" s="25"/>
      <c r="N969" s="25"/>
      <c r="O969" s="25"/>
      <c r="P969" s="25"/>
      <c r="Q969" s="25"/>
      <c r="R969" s="25"/>
      <c r="S969" s="25"/>
    </row>
    <row r="970" spans="1:19" ht="21.75" customHeight="1" x14ac:dyDescent="0.25">
      <c r="A970" s="9" t="s">
        <v>71</v>
      </c>
      <c r="B970" s="10">
        <f>C970</f>
        <v>7</v>
      </c>
      <c r="C970" s="531">
        <v>7</v>
      </c>
      <c r="D970" s="109"/>
      <c r="E970" s="109"/>
      <c r="F970" s="109"/>
      <c r="G970" s="109"/>
      <c r="H970" s="104"/>
      <c r="I970" s="536"/>
      <c r="J970" s="25"/>
      <c r="K970" s="25"/>
      <c r="L970" s="25"/>
      <c r="M970" s="25"/>
      <c r="N970" s="25"/>
      <c r="O970" s="25"/>
      <c r="P970" s="25"/>
      <c r="Q970" s="25"/>
      <c r="R970" s="25"/>
      <c r="S970" s="25"/>
    </row>
    <row r="971" spans="1:19" ht="21.75" customHeight="1" x14ac:dyDescent="0.25">
      <c r="A971" s="9" t="s">
        <v>77</v>
      </c>
      <c r="B971" s="10">
        <f>C971</f>
        <v>1.6</v>
      </c>
      <c r="C971" s="531">
        <v>1.6</v>
      </c>
      <c r="D971" s="109"/>
      <c r="E971" s="109"/>
      <c r="F971" s="109"/>
      <c r="G971" s="109"/>
      <c r="H971" s="104"/>
      <c r="I971" s="536"/>
      <c r="J971" s="25"/>
      <c r="K971" s="25"/>
      <c r="L971" s="25"/>
      <c r="M971" s="25"/>
      <c r="N971" s="25"/>
      <c r="O971" s="25"/>
      <c r="P971" s="25"/>
      <c r="Q971" s="25"/>
      <c r="R971" s="25"/>
      <c r="S971" s="25"/>
    </row>
    <row r="972" spans="1:19" ht="21.75" customHeight="1" x14ac:dyDescent="0.25">
      <c r="A972" s="9" t="s">
        <v>96</v>
      </c>
      <c r="B972" s="10">
        <f>C972</f>
        <v>3.5</v>
      </c>
      <c r="C972" s="531">
        <v>3.5</v>
      </c>
      <c r="D972" s="109"/>
      <c r="E972" s="109"/>
      <c r="F972" s="109"/>
      <c r="G972" s="109"/>
      <c r="H972" s="104"/>
      <c r="I972" s="536"/>
      <c r="J972" s="25"/>
      <c r="K972" s="25"/>
      <c r="L972" s="25"/>
      <c r="M972" s="25"/>
      <c r="N972" s="25"/>
      <c r="O972" s="25"/>
      <c r="P972" s="25"/>
      <c r="Q972" s="25"/>
      <c r="R972" s="25"/>
      <c r="S972" s="25"/>
    </row>
    <row r="973" spans="1:19" ht="21.75" customHeight="1" x14ac:dyDescent="0.25">
      <c r="A973" s="9" t="s">
        <v>79</v>
      </c>
      <c r="B973" s="10">
        <f>C973</f>
        <v>0.2</v>
      </c>
      <c r="C973" s="531">
        <v>0.2</v>
      </c>
      <c r="D973" s="109"/>
      <c r="E973" s="109"/>
      <c r="F973" s="109"/>
      <c r="G973" s="109"/>
      <c r="H973" s="104"/>
      <c r="I973" s="536"/>
      <c r="J973" s="25"/>
      <c r="K973" s="25"/>
      <c r="L973" s="25"/>
      <c r="M973" s="25"/>
      <c r="N973" s="25"/>
      <c r="O973" s="25"/>
      <c r="P973" s="25"/>
      <c r="Q973" s="25"/>
      <c r="R973" s="25"/>
      <c r="S973" s="25"/>
    </row>
    <row r="974" spans="1:19" ht="24" customHeight="1" x14ac:dyDescent="0.25">
      <c r="A974" s="437" t="s">
        <v>396</v>
      </c>
      <c r="B974" s="437"/>
      <c r="C974" s="437"/>
      <c r="D974" s="227">
        <v>250</v>
      </c>
      <c r="E974" s="200">
        <v>9.69</v>
      </c>
      <c r="F974" s="200">
        <v>7.03</v>
      </c>
      <c r="G974" s="200">
        <v>21.95</v>
      </c>
      <c r="H974" s="200">
        <v>215.42</v>
      </c>
      <c r="I974" s="502"/>
      <c r="J974" s="25"/>
      <c r="K974" s="25"/>
      <c r="L974" s="25"/>
      <c r="M974" s="25"/>
      <c r="N974" s="25"/>
      <c r="O974" s="25"/>
      <c r="P974" s="25"/>
      <c r="Q974" s="25"/>
      <c r="R974" s="25"/>
      <c r="S974" s="25"/>
    </row>
    <row r="975" spans="1:19" ht="21.75" customHeight="1" x14ac:dyDescent="0.25">
      <c r="A975" s="465" t="s">
        <v>376</v>
      </c>
      <c r="B975" s="466">
        <f>C975*1.35</f>
        <v>19.170000000000002</v>
      </c>
      <c r="C975" s="466">
        <f>C976*1.25</f>
        <v>14.2</v>
      </c>
      <c r="D975" s="66"/>
      <c r="E975" s="118"/>
      <c r="F975" s="118"/>
      <c r="G975" s="118"/>
      <c r="H975" s="111"/>
      <c r="I975" s="506"/>
      <c r="J975" s="25"/>
      <c r="K975" s="25"/>
      <c r="L975" s="25"/>
      <c r="M975" s="25"/>
      <c r="N975" s="25"/>
      <c r="O975" s="25"/>
      <c r="P975" s="25"/>
      <c r="Q975" s="25"/>
      <c r="R975" s="25"/>
      <c r="S975" s="25"/>
    </row>
    <row r="976" spans="1:19" ht="21.75" customHeight="1" x14ac:dyDescent="0.25">
      <c r="A976" s="470" t="s">
        <v>397</v>
      </c>
      <c r="B976" s="471"/>
      <c r="C976" s="471">
        <v>11.36</v>
      </c>
      <c r="D976" s="66"/>
      <c r="E976" s="118"/>
      <c r="F976" s="118"/>
      <c r="G976" s="118"/>
      <c r="H976" s="111"/>
      <c r="I976" s="506"/>
      <c r="J976" s="25"/>
      <c r="K976" s="25"/>
      <c r="L976" s="25"/>
      <c r="M976" s="25"/>
      <c r="N976" s="25"/>
      <c r="O976" s="25"/>
      <c r="P976" s="25"/>
      <c r="Q976" s="25"/>
      <c r="R976" s="25"/>
      <c r="S976" s="25"/>
    </row>
    <row r="977" spans="1:19" ht="21.75" customHeight="1" x14ac:dyDescent="0.25">
      <c r="A977" s="465" t="s">
        <v>72</v>
      </c>
      <c r="B977" s="466">
        <f>C977</f>
        <v>11.36</v>
      </c>
      <c r="C977" s="466">
        <v>11.36</v>
      </c>
      <c r="D977" s="66"/>
      <c r="E977" s="118"/>
      <c r="F977" s="118"/>
      <c r="G977" s="118"/>
      <c r="H977" s="111"/>
      <c r="I977" s="506"/>
      <c r="J977" s="25"/>
      <c r="K977" s="25"/>
      <c r="L977" s="25"/>
      <c r="M977" s="25"/>
      <c r="N977" s="25"/>
      <c r="O977" s="25"/>
      <c r="P977" s="25"/>
      <c r="Q977" s="25"/>
      <c r="R977" s="25"/>
      <c r="S977" s="25"/>
    </row>
    <row r="978" spans="1:19" ht="21.75" customHeight="1" x14ac:dyDescent="0.25">
      <c r="A978" s="79" t="s">
        <v>326</v>
      </c>
      <c r="B978" s="4">
        <f>C978*1.25</f>
        <v>21.299999999999997</v>
      </c>
      <c r="C978" s="4">
        <v>17.04</v>
      </c>
      <c r="D978" s="64"/>
      <c r="E978" s="64"/>
      <c r="F978" s="64"/>
      <c r="G978" s="64"/>
      <c r="H978" s="64"/>
      <c r="I978" s="506"/>
      <c r="J978" s="25"/>
      <c r="K978" s="25"/>
      <c r="L978" s="25"/>
      <c r="M978" s="25"/>
      <c r="N978" s="25"/>
      <c r="O978" s="25"/>
      <c r="P978" s="25"/>
      <c r="Q978" s="25"/>
      <c r="R978" s="25"/>
      <c r="S978" s="25"/>
    </row>
    <row r="979" spans="1:19" ht="21.75" customHeight="1" x14ac:dyDescent="0.25">
      <c r="A979" s="79" t="s">
        <v>323</v>
      </c>
      <c r="B979" s="4">
        <f>C979*1.33</f>
        <v>45.339700000000008</v>
      </c>
      <c r="C979" s="4">
        <v>34.090000000000003</v>
      </c>
      <c r="D979" s="64"/>
      <c r="E979" s="64"/>
      <c r="F979" s="64"/>
      <c r="G979" s="64"/>
      <c r="H979" s="64"/>
      <c r="I979" s="506"/>
      <c r="J979" s="25"/>
      <c r="K979" s="25"/>
      <c r="L979" s="25"/>
      <c r="M979" s="25"/>
      <c r="N979" s="25"/>
      <c r="O979" s="25"/>
      <c r="P979" s="25"/>
      <c r="Q979" s="25"/>
      <c r="R979" s="25"/>
      <c r="S979" s="25"/>
    </row>
    <row r="980" spans="1:19" ht="21.75" customHeight="1" x14ac:dyDescent="0.25">
      <c r="A980" s="414" t="s">
        <v>324</v>
      </c>
      <c r="B980" s="48">
        <f>C980*1.43</f>
        <v>48.748699999999999</v>
      </c>
      <c r="C980" s="4">
        <v>34.090000000000003</v>
      </c>
      <c r="D980" s="415"/>
      <c r="E980" s="415"/>
      <c r="F980" s="415"/>
      <c r="G980" s="415"/>
      <c r="H980" s="64"/>
      <c r="I980" s="506"/>
      <c r="J980" s="25"/>
      <c r="K980" s="25"/>
      <c r="L980" s="25"/>
      <c r="M980" s="25"/>
      <c r="N980" s="25"/>
      <c r="O980" s="25"/>
      <c r="P980" s="25"/>
      <c r="Q980" s="25"/>
      <c r="R980" s="25"/>
      <c r="S980" s="25"/>
    </row>
    <row r="981" spans="1:19" ht="21.75" customHeight="1" x14ac:dyDescent="0.25">
      <c r="A981" s="414" t="s">
        <v>325</v>
      </c>
      <c r="B981" s="48">
        <f>C981*1.54</f>
        <v>52.498600000000003</v>
      </c>
      <c r="C981" s="4">
        <v>34.090000000000003</v>
      </c>
      <c r="D981" s="415"/>
      <c r="E981" s="415"/>
      <c r="F981" s="416"/>
      <c r="G981" s="416"/>
      <c r="H981" s="67"/>
      <c r="I981" s="506"/>
      <c r="J981" s="25"/>
      <c r="K981" s="25"/>
      <c r="L981" s="25"/>
      <c r="M981" s="25"/>
      <c r="N981" s="25"/>
      <c r="O981" s="25"/>
      <c r="P981" s="25"/>
      <c r="Q981" s="25"/>
      <c r="R981" s="25"/>
      <c r="S981" s="25"/>
    </row>
    <row r="982" spans="1:19" ht="21.75" customHeight="1" x14ac:dyDescent="0.25">
      <c r="A982" s="414" t="s">
        <v>335</v>
      </c>
      <c r="B982" s="48">
        <f>C982*1.67</f>
        <v>56.930300000000003</v>
      </c>
      <c r="C982" s="4">
        <v>34.090000000000003</v>
      </c>
      <c r="D982" s="415"/>
      <c r="E982" s="415"/>
      <c r="F982" s="415"/>
      <c r="G982" s="415"/>
      <c r="H982" s="64"/>
      <c r="I982" s="506"/>
      <c r="J982" s="25"/>
      <c r="K982" s="25"/>
      <c r="L982" s="25"/>
      <c r="M982" s="25"/>
      <c r="N982" s="25"/>
      <c r="O982" s="25"/>
      <c r="P982" s="25"/>
      <c r="Q982" s="25"/>
      <c r="R982" s="25"/>
      <c r="S982" s="25"/>
    </row>
    <row r="983" spans="1:19" ht="21.75" customHeight="1" x14ac:dyDescent="0.25">
      <c r="A983" s="79" t="s">
        <v>343</v>
      </c>
      <c r="B983" s="4">
        <f>C983*1.25</f>
        <v>21.299999999999997</v>
      </c>
      <c r="C983" s="4">
        <v>17.04</v>
      </c>
      <c r="D983" s="64"/>
      <c r="E983" s="64"/>
      <c r="F983" s="64"/>
      <c r="G983" s="64"/>
      <c r="H983" s="64"/>
      <c r="I983" s="506"/>
      <c r="J983" s="25"/>
      <c r="K983" s="25"/>
      <c r="L983" s="25"/>
      <c r="M983" s="25"/>
      <c r="N983" s="25"/>
      <c r="O983" s="25"/>
      <c r="P983" s="25"/>
      <c r="Q983" s="25"/>
      <c r="R983" s="25"/>
      <c r="S983" s="25"/>
    </row>
    <row r="984" spans="1:19" ht="21.75" customHeight="1" x14ac:dyDescent="0.25">
      <c r="A984" s="79" t="s">
        <v>328</v>
      </c>
      <c r="B984" s="48">
        <f>C984*1.33</f>
        <v>22.6632</v>
      </c>
      <c r="C984" s="48">
        <v>17.04</v>
      </c>
      <c r="D984" s="415"/>
      <c r="E984" s="415"/>
      <c r="F984" s="415"/>
      <c r="G984" s="415"/>
      <c r="H984" s="64"/>
      <c r="I984" s="506"/>
      <c r="J984" s="25"/>
      <c r="K984" s="25"/>
      <c r="L984" s="25"/>
      <c r="M984" s="25"/>
      <c r="N984" s="25"/>
      <c r="O984" s="25"/>
      <c r="P984" s="25"/>
      <c r="Q984" s="25"/>
      <c r="R984" s="25"/>
      <c r="S984" s="25"/>
    </row>
    <row r="985" spans="1:19" ht="21.75" customHeight="1" x14ac:dyDescent="0.25">
      <c r="A985" s="79" t="s">
        <v>79</v>
      </c>
      <c r="B985" s="48">
        <f>C985</f>
        <v>0.2</v>
      </c>
      <c r="C985" s="48">
        <v>0.2</v>
      </c>
      <c r="D985" s="415"/>
      <c r="E985" s="415"/>
      <c r="F985" s="415"/>
      <c r="G985" s="415"/>
      <c r="H985" s="64"/>
      <c r="I985" s="506"/>
      <c r="J985" s="25"/>
      <c r="K985" s="25"/>
      <c r="L985" s="25"/>
      <c r="M985" s="25"/>
      <c r="N985" s="25"/>
      <c r="O985" s="25"/>
      <c r="P985" s="25"/>
      <c r="Q985" s="25"/>
      <c r="R985" s="25"/>
      <c r="S985" s="25"/>
    </row>
    <row r="986" spans="1:19" ht="21.75" customHeight="1" x14ac:dyDescent="0.25">
      <c r="A986" s="79" t="s">
        <v>70</v>
      </c>
      <c r="B986" s="364">
        <f>C986*1.19</f>
        <v>13.518399999999998</v>
      </c>
      <c r="C986" s="4">
        <v>11.36</v>
      </c>
      <c r="D986" s="64"/>
      <c r="E986" s="64"/>
      <c r="F986" s="64"/>
      <c r="G986" s="64"/>
      <c r="H986" s="64"/>
      <c r="I986" s="506"/>
      <c r="J986" s="25"/>
      <c r="K986" s="25"/>
      <c r="L986" s="25"/>
      <c r="M986" s="25"/>
      <c r="N986" s="25"/>
      <c r="O986" s="25"/>
      <c r="P986" s="25"/>
      <c r="Q986" s="25"/>
      <c r="R986" s="25"/>
      <c r="S986" s="25"/>
    </row>
    <row r="987" spans="1:19" ht="21.75" customHeight="1" x14ac:dyDescent="0.25">
      <c r="A987" s="79" t="s">
        <v>332</v>
      </c>
      <c r="B987" s="4">
        <f>C987</f>
        <v>5</v>
      </c>
      <c r="C987" s="4">
        <v>5</v>
      </c>
      <c r="D987" s="64"/>
      <c r="E987" s="64"/>
      <c r="F987" s="64"/>
      <c r="G987" s="64"/>
      <c r="H987" s="64"/>
      <c r="I987" s="506"/>
      <c r="J987" s="25"/>
      <c r="K987" s="25"/>
      <c r="L987" s="25"/>
      <c r="M987" s="25"/>
      <c r="N987" s="25"/>
      <c r="O987" s="25"/>
      <c r="P987" s="25"/>
      <c r="Q987" s="25"/>
      <c r="R987" s="25"/>
      <c r="S987" s="25"/>
    </row>
    <row r="988" spans="1:19" ht="21.75" customHeight="1" x14ac:dyDescent="0.25">
      <c r="A988" s="79" t="s">
        <v>301</v>
      </c>
      <c r="B988" s="4">
        <f>C988</f>
        <v>5</v>
      </c>
      <c r="C988" s="4">
        <v>5</v>
      </c>
      <c r="D988" s="64"/>
      <c r="E988" s="64"/>
      <c r="F988" s="64"/>
      <c r="G988" s="64"/>
      <c r="H988" s="64"/>
      <c r="I988" s="506"/>
      <c r="J988" s="25"/>
      <c r="K988" s="25"/>
      <c r="L988" s="25"/>
      <c r="M988" s="25"/>
      <c r="N988" s="25"/>
      <c r="O988" s="25"/>
      <c r="P988" s="25"/>
      <c r="Q988" s="25"/>
      <c r="R988" s="25"/>
      <c r="S988" s="25"/>
    </row>
    <row r="989" spans="1:19" ht="21.75" customHeight="1" x14ac:dyDescent="0.25">
      <c r="A989" s="79" t="s">
        <v>85</v>
      </c>
      <c r="B989" s="4">
        <f>C989</f>
        <v>205</v>
      </c>
      <c r="C989" s="4">
        <v>205</v>
      </c>
      <c r="D989" s="64"/>
      <c r="E989" s="64"/>
      <c r="F989" s="64"/>
      <c r="G989" s="64"/>
      <c r="H989" s="64"/>
      <c r="I989" s="506"/>
      <c r="J989" s="25"/>
      <c r="K989" s="25"/>
      <c r="L989" s="25"/>
      <c r="M989" s="25"/>
      <c r="N989" s="25"/>
      <c r="O989" s="25"/>
      <c r="P989" s="25"/>
      <c r="Q989" s="25"/>
      <c r="R989" s="25"/>
      <c r="S989" s="25"/>
    </row>
    <row r="990" spans="1:19" ht="21.75" customHeight="1" x14ac:dyDescent="0.25">
      <c r="A990" s="79" t="s">
        <v>227</v>
      </c>
      <c r="B990" s="4">
        <f>C990</f>
        <v>5</v>
      </c>
      <c r="C990" s="4">
        <v>5</v>
      </c>
      <c r="D990" s="64"/>
      <c r="E990" s="64"/>
      <c r="F990" s="64"/>
      <c r="G990" s="64"/>
      <c r="H990" s="64"/>
      <c r="I990" s="506"/>
      <c r="J990" s="25"/>
      <c r="K990" s="25"/>
      <c r="L990" s="25"/>
      <c r="M990" s="25"/>
      <c r="N990" s="25"/>
      <c r="O990" s="25"/>
      <c r="P990" s="25"/>
      <c r="Q990" s="25"/>
      <c r="R990" s="25"/>
      <c r="S990" s="25"/>
    </row>
    <row r="991" spans="1:19" ht="21.75" customHeight="1" x14ac:dyDescent="0.25">
      <c r="A991" s="193" t="s">
        <v>68</v>
      </c>
      <c r="B991" s="194"/>
      <c r="C991" s="195"/>
      <c r="D991" s="195">
        <v>220</v>
      </c>
      <c r="E991" s="196">
        <f>E992+E1001</f>
        <v>17.260000000000002</v>
      </c>
      <c r="F991" s="196">
        <f>F992+F1001</f>
        <v>15.389999999999999</v>
      </c>
      <c r="G991" s="196">
        <f>G992+G1001</f>
        <v>59.620000000000005</v>
      </c>
      <c r="H991" s="196">
        <f>H992+H1001</f>
        <v>413.88</v>
      </c>
      <c r="I991" s="502"/>
      <c r="J991" s="25"/>
      <c r="K991" s="25"/>
      <c r="L991" s="25"/>
      <c r="M991" s="25"/>
      <c r="N991" s="25"/>
      <c r="O991" s="25"/>
      <c r="P991" s="25"/>
      <c r="Q991" s="25"/>
      <c r="R991" s="25"/>
      <c r="S991" s="25"/>
    </row>
    <row r="992" spans="1:19" ht="21.75" customHeight="1" x14ac:dyDescent="0.25">
      <c r="A992" s="192" t="s">
        <v>100</v>
      </c>
      <c r="B992" s="10"/>
      <c r="C992" s="70"/>
      <c r="D992" s="70"/>
      <c r="E992" s="78">
        <v>16.64</v>
      </c>
      <c r="F992" s="78">
        <v>15.37</v>
      </c>
      <c r="G992" s="78">
        <v>56.45</v>
      </c>
      <c r="H992" s="78">
        <v>396.96</v>
      </c>
      <c r="I992" s="506"/>
      <c r="J992" s="25"/>
      <c r="K992" s="25"/>
      <c r="L992" s="25"/>
      <c r="M992" s="25"/>
      <c r="N992" s="25"/>
      <c r="O992" s="25"/>
      <c r="P992" s="25"/>
      <c r="Q992" s="25"/>
      <c r="R992" s="25"/>
      <c r="S992" s="25"/>
    </row>
    <row r="993" spans="1:19" ht="21.75" customHeight="1" x14ac:dyDescent="0.25">
      <c r="A993" s="12" t="s">
        <v>44</v>
      </c>
      <c r="B993" s="10">
        <f>C993*1.1</f>
        <v>44</v>
      </c>
      <c r="C993" s="10">
        <v>40</v>
      </c>
      <c r="D993" s="11"/>
      <c r="E993" s="78"/>
      <c r="F993" s="78"/>
      <c r="G993" s="78"/>
      <c r="H993" s="78"/>
      <c r="I993" s="506"/>
      <c r="J993" s="25"/>
      <c r="K993" s="25"/>
      <c r="L993" s="25"/>
      <c r="M993" s="25"/>
      <c r="N993" s="25"/>
      <c r="O993" s="25"/>
      <c r="P993" s="25"/>
      <c r="Q993" s="25"/>
      <c r="R993" s="25"/>
      <c r="S993" s="25"/>
    </row>
    <row r="994" spans="1:19" ht="21.75" customHeight="1" x14ac:dyDescent="0.25">
      <c r="A994" s="14" t="s">
        <v>69</v>
      </c>
      <c r="B994" s="10">
        <f>C994</f>
        <v>70</v>
      </c>
      <c r="C994" s="13">
        <v>70</v>
      </c>
      <c r="D994" s="11"/>
      <c r="E994" s="78"/>
      <c r="F994" s="78"/>
      <c r="G994" s="78"/>
      <c r="H994" s="78"/>
      <c r="I994" s="506"/>
      <c r="J994" s="25"/>
      <c r="K994" s="25"/>
      <c r="L994" s="25"/>
      <c r="M994" s="25"/>
      <c r="N994" s="25"/>
      <c r="O994" s="25"/>
      <c r="P994" s="25"/>
      <c r="Q994" s="25"/>
      <c r="R994" s="25"/>
      <c r="S994" s="25"/>
    </row>
    <row r="995" spans="1:19" ht="21.75" customHeight="1" x14ac:dyDescent="0.25">
      <c r="A995" s="21" t="s">
        <v>89</v>
      </c>
      <c r="B995" s="10">
        <f>C995*1.25</f>
        <v>25</v>
      </c>
      <c r="C995" s="496">
        <v>20</v>
      </c>
      <c r="D995" s="11"/>
      <c r="E995" s="78"/>
      <c r="F995" s="78"/>
      <c r="G995" s="78"/>
      <c r="H995" s="78"/>
      <c r="I995" s="506"/>
      <c r="J995" s="25"/>
      <c r="K995" s="25"/>
      <c r="L995" s="25"/>
      <c r="M995" s="25"/>
      <c r="N995" s="25"/>
      <c r="O995" s="25"/>
      <c r="P995" s="25"/>
      <c r="Q995" s="25"/>
      <c r="R995" s="25"/>
      <c r="S995" s="25"/>
    </row>
    <row r="996" spans="1:19" ht="21.75" customHeight="1" x14ac:dyDescent="0.25">
      <c r="A996" s="21" t="s">
        <v>90</v>
      </c>
      <c r="B996" s="10">
        <f>C996*1.33</f>
        <v>0</v>
      </c>
      <c r="C996" s="497"/>
      <c r="D996" s="11"/>
      <c r="E996" s="78"/>
      <c r="F996" s="78"/>
      <c r="G996" s="78"/>
      <c r="H996" s="78"/>
      <c r="I996" s="506"/>
      <c r="J996" s="25"/>
      <c r="K996" s="25"/>
      <c r="L996" s="25"/>
      <c r="M996" s="25"/>
      <c r="N996" s="25"/>
      <c r="O996" s="25"/>
      <c r="P996" s="25"/>
      <c r="Q996" s="25"/>
      <c r="R996" s="25"/>
      <c r="S996" s="25"/>
    </row>
    <row r="997" spans="1:19" ht="21.75" customHeight="1" x14ac:dyDescent="0.25">
      <c r="A997" s="9" t="s">
        <v>70</v>
      </c>
      <c r="B997" s="10">
        <f>C997*1.19</f>
        <v>23.799999999999997</v>
      </c>
      <c r="C997" s="10">
        <v>20</v>
      </c>
      <c r="D997" s="11"/>
      <c r="E997" s="78"/>
      <c r="F997" s="78"/>
      <c r="G997" s="78"/>
      <c r="H997" s="78"/>
      <c r="I997" s="506"/>
      <c r="J997" s="25"/>
      <c r="K997" s="25"/>
      <c r="L997" s="25"/>
      <c r="M997" s="25"/>
      <c r="N997" s="25"/>
      <c r="O997" s="25"/>
      <c r="P997" s="25"/>
      <c r="Q997" s="25"/>
      <c r="R997" s="25"/>
      <c r="S997" s="25"/>
    </row>
    <row r="998" spans="1:19" ht="21.75" customHeight="1" x14ac:dyDescent="0.25">
      <c r="A998" s="176" t="s">
        <v>71</v>
      </c>
      <c r="B998" s="10">
        <f>C998</f>
        <v>13</v>
      </c>
      <c r="C998" s="10">
        <v>13</v>
      </c>
      <c r="D998" s="11"/>
      <c r="E998" s="78"/>
      <c r="F998" s="78"/>
      <c r="G998" s="78"/>
      <c r="H998" s="78"/>
      <c r="I998" s="506"/>
      <c r="J998" s="25"/>
      <c r="K998" s="25"/>
      <c r="L998" s="25"/>
      <c r="M998" s="25"/>
      <c r="N998" s="25"/>
      <c r="O998" s="25"/>
      <c r="P998" s="25"/>
      <c r="Q998" s="25"/>
      <c r="R998" s="25"/>
      <c r="S998" s="25"/>
    </row>
    <row r="999" spans="1:19" ht="21.75" customHeight="1" x14ac:dyDescent="0.25">
      <c r="A999" s="176" t="s">
        <v>231</v>
      </c>
      <c r="B999" s="10">
        <f>C999</f>
        <v>13</v>
      </c>
      <c r="C999" s="10">
        <v>13</v>
      </c>
      <c r="D999" s="11"/>
      <c r="E999" s="78"/>
      <c r="F999" s="78"/>
      <c r="G999" s="78"/>
      <c r="H999" s="78"/>
      <c r="I999" s="506"/>
      <c r="J999" s="25"/>
      <c r="K999" s="25"/>
      <c r="L999" s="25"/>
      <c r="M999" s="25"/>
      <c r="N999" s="25"/>
      <c r="O999" s="25"/>
      <c r="P999" s="25"/>
      <c r="Q999" s="25"/>
      <c r="R999" s="25"/>
      <c r="S999" s="25"/>
    </row>
    <row r="1000" spans="1:19" ht="21.75" customHeight="1" x14ac:dyDescent="0.25">
      <c r="A1000" s="15" t="s">
        <v>73</v>
      </c>
      <c r="B1000" s="10">
        <f>C1000*1.01</f>
        <v>20.2</v>
      </c>
      <c r="C1000" s="10">
        <v>20</v>
      </c>
      <c r="D1000" s="11"/>
      <c r="E1000" s="78"/>
      <c r="F1000" s="78"/>
      <c r="G1000" s="78"/>
      <c r="H1000" s="78"/>
      <c r="I1000" s="50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</row>
    <row r="1001" spans="1:19" ht="21.75" customHeight="1" x14ac:dyDescent="0.25">
      <c r="A1001" s="188" t="s">
        <v>135</v>
      </c>
      <c r="B1001" s="10"/>
      <c r="C1001" s="189"/>
      <c r="D1001" s="189">
        <v>50</v>
      </c>
      <c r="E1001" s="78">
        <v>0.62</v>
      </c>
      <c r="F1001" s="78">
        <v>0.02</v>
      </c>
      <c r="G1001" s="78">
        <v>3.17</v>
      </c>
      <c r="H1001" s="78">
        <v>16.920000000000002</v>
      </c>
      <c r="I1001" s="506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</row>
    <row r="1002" spans="1:19" ht="21.75" customHeight="1" x14ac:dyDescent="0.25">
      <c r="A1002" s="15" t="s">
        <v>133</v>
      </c>
      <c r="B1002" s="10">
        <f t="shared" ref="B1002:B1007" si="19">C1002</f>
        <v>27</v>
      </c>
      <c r="C1002" s="10">
        <v>27</v>
      </c>
      <c r="D1002" s="11"/>
      <c r="E1002" s="11"/>
      <c r="F1002" s="11"/>
      <c r="G1002" s="11"/>
      <c r="H1002" s="11"/>
      <c r="I1002" s="506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</row>
    <row r="1003" spans="1:19" ht="21.75" customHeight="1" x14ac:dyDescent="0.25">
      <c r="A1003" s="15" t="s">
        <v>85</v>
      </c>
      <c r="B1003" s="10">
        <f t="shared" si="19"/>
        <v>23.5</v>
      </c>
      <c r="C1003" s="10">
        <v>23.5</v>
      </c>
      <c r="D1003" s="11"/>
      <c r="E1003" s="11"/>
      <c r="F1003" s="11"/>
      <c r="G1003" s="11"/>
      <c r="H1003" s="11"/>
      <c r="I1003" s="506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</row>
    <row r="1004" spans="1:19" ht="21.75" customHeight="1" x14ac:dyDescent="0.25">
      <c r="A1004" s="15" t="s">
        <v>79</v>
      </c>
      <c r="B1004" s="10">
        <f t="shared" si="19"/>
        <v>0.5</v>
      </c>
      <c r="C1004" s="10">
        <v>0.5</v>
      </c>
      <c r="D1004" s="11"/>
      <c r="E1004" s="11"/>
      <c r="F1004" s="11"/>
      <c r="G1004" s="11"/>
      <c r="H1004" s="11"/>
      <c r="I1004" s="506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</row>
    <row r="1005" spans="1:19" ht="21.75" customHeight="1" x14ac:dyDescent="0.25">
      <c r="A1005" s="15" t="s">
        <v>104</v>
      </c>
      <c r="B1005" s="10">
        <f t="shared" si="19"/>
        <v>0.5</v>
      </c>
      <c r="C1005" s="10">
        <v>0.5</v>
      </c>
      <c r="D1005" s="11"/>
      <c r="E1005" s="11"/>
      <c r="F1005" s="11"/>
      <c r="G1005" s="11"/>
      <c r="H1005" s="11"/>
      <c r="I1005" s="506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</row>
    <row r="1006" spans="1:19" ht="21.75" customHeight="1" x14ac:dyDescent="0.25">
      <c r="A1006" s="15" t="s">
        <v>136</v>
      </c>
      <c r="B1006" s="10">
        <f t="shared" si="19"/>
        <v>0.2</v>
      </c>
      <c r="C1006" s="10">
        <v>0.2</v>
      </c>
      <c r="D1006" s="11"/>
      <c r="E1006" s="11"/>
      <c r="F1006" s="11"/>
      <c r="G1006" s="11"/>
      <c r="H1006" s="11"/>
      <c r="I1006" s="506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</row>
    <row r="1007" spans="1:19" ht="21.75" customHeight="1" x14ac:dyDescent="0.25">
      <c r="A1007" s="15" t="s">
        <v>137</v>
      </c>
      <c r="B1007" s="10">
        <f t="shared" si="19"/>
        <v>0.1</v>
      </c>
      <c r="C1007" s="10">
        <v>0.1</v>
      </c>
      <c r="D1007" s="11"/>
      <c r="E1007" s="11"/>
      <c r="F1007" s="11"/>
      <c r="G1007" s="11"/>
      <c r="H1007" s="11"/>
      <c r="I1007" s="506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</row>
    <row r="1008" spans="1:19" ht="21.75" customHeight="1" x14ac:dyDescent="0.25">
      <c r="A1008" s="21" t="s">
        <v>88</v>
      </c>
      <c r="B1008" s="22">
        <f>C1008*1.2</f>
        <v>1.2</v>
      </c>
      <c r="C1008" s="22">
        <v>1</v>
      </c>
      <c r="D1008" s="46"/>
      <c r="E1008" s="8"/>
      <c r="F1008" s="8"/>
      <c r="G1008" s="8"/>
      <c r="H1008" s="317"/>
      <c r="I1008" s="506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</row>
    <row r="1009" spans="1:19" ht="21.75" customHeight="1" x14ac:dyDescent="0.25">
      <c r="A1009" s="204" t="s">
        <v>274</v>
      </c>
      <c r="B1009" s="255"/>
      <c r="C1009" s="255"/>
      <c r="D1009" s="256">
        <v>200</v>
      </c>
      <c r="E1009" s="211">
        <v>0.18</v>
      </c>
      <c r="F1009" s="211">
        <v>0.06</v>
      </c>
      <c r="G1009" s="211">
        <v>11.02</v>
      </c>
      <c r="H1009" s="211">
        <v>43.38</v>
      </c>
      <c r="I1009" s="502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</row>
    <row r="1010" spans="1:19" ht="21.75" customHeight="1" x14ac:dyDescent="0.25">
      <c r="A1010" s="9" t="s">
        <v>98</v>
      </c>
      <c r="B1010" s="133">
        <f t="shared" ref="B1010:B1015" si="20">C1010</f>
        <v>30</v>
      </c>
      <c r="C1010" s="133">
        <v>30</v>
      </c>
      <c r="D1010" s="111"/>
      <c r="E1010" s="17"/>
      <c r="F1010" s="17"/>
      <c r="G1010" s="17"/>
      <c r="H1010" s="17"/>
      <c r="I1010" s="506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</row>
    <row r="1011" spans="1:19" ht="21.75" customHeight="1" x14ac:dyDescent="0.25">
      <c r="A1011" s="14" t="s">
        <v>16</v>
      </c>
      <c r="B1011" s="134">
        <f t="shared" si="20"/>
        <v>8</v>
      </c>
      <c r="C1011" s="222">
        <v>8</v>
      </c>
      <c r="D1011" s="111"/>
      <c r="E1011" s="17"/>
      <c r="F1011" s="17"/>
      <c r="G1011" s="17"/>
      <c r="H1011" s="17"/>
      <c r="I1011" s="506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</row>
    <row r="1012" spans="1:19" ht="21.75" customHeight="1" x14ac:dyDescent="0.25">
      <c r="A1012" s="40" t="s">
        <v>85</v>
      </c>
      <c r="B1012" s="41">
        <f t="shared" si="20"/>
        <v>180</v>
      </c>
      <c r="C1012" s="41">
        <v>180</v>
      </c>
      <c r="D1012" s="75"/>
      <c r="E1012" s="8"/>
      <c r="F1012" s="8"/>
      <c r="G1012" s="8"/>
      <c r="H1012" s="17"/>
      <c r="I1012" s="506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</row>
    <row r="1013" spans="1:19" ht="21.75" customHeight="1" x14ac:dyDescent="0.25">
      <c r="A1013" s="40" t="s">
        <v>85</v>
      </c>
      <c r="B1013" s="41">
        <f t="shared" si="20"/>
        <v>200</v>
      </c>
      <c r="C1013" s="41">
        <v>200</v>
      </c>
      <c r="D1013" s="75"/>
      <c r="E1013" s="8"/>
      <c r="F1013" s="8"/>
      <c r="G1013" s="8"/>
      <c r="H1013" s="17"/>
      <c r="I1013" s="506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</row>
    <row r="1014" spans="1:19" ht="21.75" customHeight="1" x14ac:dyDescent="0.25">
      <c r="A1014" s="212" t="s">
        <v>78</v>
      </c>
      <c r="B1014" s="213">
        <f t="shared" si="20"/>
        <v>26</v>
      </c>
      <c r="C1014" s="213">
        <v>26</v>
      </c>
      <c r="D1014" s="214" t="s">
        <v>196</v>
      </c>
      <c r="E1014" s="200">
        <v>2.08</v>
      </c>
      <c r="F1014" s="211">
        <v>0.96</v>
      </c>
      <c r="G1014" s="211">
        <v>12.48</v>
      </c>
      <c r="H1014" s="211">
        <v>59.8</v>
      </c>
      <c r="I1014" s="502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</row>
    <row r="1015" spans="1:19" ht="21.75" customHeight="1" x14ac:dyDescent="0.25">
      <c r="A1015" s="302" t="s">
        <v>110</v>
      </c>
      <c r="B1015" s="294">
        <f t="shared" si="20"/>
        <v>24</v>
      </c>
      <c r="C1015" s="294">
        <v>24</v>
      </c>
      <c r="D1015" s="229" t="s">
        <v>403</v>
      </c>
      <c r="E1015" s="200">
        <v>1.84</v>
      </c>
      <c r="F1015" s="200">
        <v>0.37</v>
      </c>
      <c r="G1015" s="200">
        <v>15.54</v>
      </c>
      <c r="H1015" s="200">
        <v>74.5</v>
      </c>
      <c r="I1015" s="502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</row>
    <row r="1016" spans="1:19" ht="21.75" customHeight="1" x14ac:dyDescent="0.25">
      <c r="A1016" s="424" t="s">
        <v>318</v>
      </c>
      <c r="B1016" s="385"/>
      <c r="C1016" s="385"/>
      <c r="D1016" s="394">
        <f>D961+D930</f>
        <v>1452</v>
      </c>
      <c r="E1016" s="386">
        <f>E961+E930</f>
        <v>56.31</v>
      </c>
      <c r="F1016" s="386">
        <f>F961+F930</f>
        <v>55.37</v>
      </c>
      <c r="G1016" s="386">
        <f>G961+G930</f>
        <v>232.86</v>
      </c>
      <c r="H1016" s="386">
        <f>H961+H930</f>
        <v>1649.8899999999999</v>
      </c>
      <c r="I1016" s="502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</row>
    <row r="1017" spans="1:19" ht="21.75" customHeight="1" x14ac:dyDescent="0.25">
      <c r="A1017" s="346" t="s">
        <v>264</v>
      </c>
      <c r="B1017" s="346"/>
      <c r="C1017" s="346"/>
      <c r="D1017" s="515">
        <f>D1016+D925+D842+D742+D636</f>
        <v>7389</v>
      </c>
      <c r="E1017" s="347">
        <f>E1016+E925+E842+E742+E636</f>
        <v>269.98</v>
      </c>
      <c r="F1017" s="347">
        <f>F1016+F925+F842+F742+F636</f>
        <v>276.01</v>
      </c>
      <c r="G1017" s="347">
        <f>G1016+G925+G842+G742+G636</f>
        <v>1149.0000000000002</v>
      </c>
      <c r="H1017" s="347">
        <f>H1016+H925+H842+H742+H636</f>
        <v>8159.9799999999987</v>
      </c>
      <c r="I1017" s="348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</row>
    <row r="1018" spans="1:19" ht="21.75" customHeight="1" x14ac:dyDescent="0.25">
      <c r="A1018" s="349" t="s">
        <v>263</v>
      </c>
      <c r="B1018" s="349"/>
      <c r="C1018" s="349"/>
      <c r="D1018" s="512">
        <f>D1017/5</f>
        <v>1477.8</v>
      </c>
      <c r="E1018" s="350">
        <f>E1017/5</f>
        <v>53.996000000000002</v>
      </c>
      <c r="F1018" s="547">
        <f>F1017/5</f>
        <v>55.201999999999998</v>
      </c>
      <c r="G1018" s="547">
        <f>G1017/5</f>
        <v>229.80000000000004</v>
      </c>
      <c r="H1018" s="547">
        <f>H1017/5</f>
        <v>1631.9959999999996</v>
      </c>
      <c r="I1018" s="351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</row>
    <row r="1019" spans="1:19" ht="29.25" customHeight="1" x14ac:dyDescent="0.25">
      <c r="A1019" s="623" t="s">
        <v>27</v>
      </c>
      <c r="B1019" s="624"/>
      <c r="C1019" s="624"/>
      <c r="D1019" s="624"/>
      <c r="E1019" s="624"/>
      <c r="F1019" s="624"/>
      <c r="G1019" s="624"/>
      <c r="H1019" s="625"/>
      <c r="I1019" s="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</row>
    <row r="1020" spans="1:19" ht="21.75" customHeight="1" x14ac:dyDescent="0.25">
      <c r="A1020" s="573" t="s">
        <v>2</v>
      </c>
      <c r="B1020" s="561" t="s">
        <v>3</v>
      </c>
      <c r="C1020" s="561" t="s">
        <v>4</v>
      </c>
      <c r="D1020" s="579" t="s">
        <v>5</v>
      </c>
      <c r="E1020" s="580"/>
      <c r="F1020" s="580"/>
      <c r="G1020" s="580"/>
      <c r="H1020" s="581"/>
      <c r="I1020" s="121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</row>
    <row r="1021" spans="1:19" ht="21.75" customHeight="1" x14ac:dyDescent="0.25">
      <c r="A1021" s="574"/>
      <c r="B1021" s="562"/>
      <c r="C1021" s="562"/>
      <c r="D1021" s="591" t="s">
        <v>6</v>
      </c>
      <c r="E1021" s="573" t="s">
        <v>7</v>
      </c>
      <c r="F1021" s="573" t="s">
        <v>8</v>
      </c>
      <c r="G1021" s="573" t="s">
        <v>9</v>
      </c>
      <c r="H1021" s="582" t="s">
        <v>10</v>
      </c>
      <c r="I1021" s="121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</row>
    <row r="1022" spans="1:19" ht="21.75" customHeight="1" x14ac:dyDescent="0.25">
      <c r="A1022" s="575"/>
      <c r="B1022" s="563"/>
      <c r="C1022" s="563"/>
      <c r="D1022" s="592"/>
      <c r="E1022" s="575"/>
      <c r="F1022" s="575"/>
      <c r="G1022" s="575"/>
      <c r="H1022" s="583"/>
      <c r="I1022" s="126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</row>
    <row r="1023" spans="1:19" ht="25.5" customHeight="1" x14ac:dyDescent="0.25">
      <c r="A1023" s="567" t="s">
        <v>42</v>
      </c>
      <c r="B1023" s="567"/>
      <c r="C1023" s="567"/>
      <c r="D1023" s="221">
        <f>D1024+D1025+D1046+D1059+D1063</f>
        <v>658</v>
      </c>
      <c r="E1023" s="203">
        <f>E1024+E1025+E1046+E1059+E1063</f>
        <v>22.880000000000003</v>
      </c>
      <c r="F1023" s="203">
        <f>F1024+F1025+F1046+F1059+F1063</f>
        <v>21.929999999999996</v>
      </c>
      <c r="G1023" s="203">
        <f>G1024+G1025+G1046+G1059+G1063</f>
        <v>90.990000000000009</v>
      </c>
      <c r="H1023" s="203">
        <f>H1024+H1025+H1046+H1059+H1063</f>
        <v>659.8</v>
      </c>
      <c r="I1023" s="216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</row>
    <row r="1024" spans="1:19" ht="21.75" customHeight="1" x14ac:dyDescent="0.25">
      <c r="A1024" s="217" t="s">
        <v>109</v>
      </c>
      <c r="B1024" s="253">
        <f>C1024</f>
        <v>100</v>
      </c>
      <c r="C1024" s="253">
        <v>100</v>
      </c>
      <c r="D1024" s="236">
        <v>100</v>
      </c>
      <c r="E1024" s="252">
        <v>1.1399999999999999</v>
      </c>
      <c r="F1024" s="252">
        <v>0.45</v>
      </c>
      <c r="G1024" s="252">
        <v>11.8</v>
      </c>
      <c r="H1024" s="252">
        <v>102</v>
      </c>
      <c r="I1024" s="21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</row>
    <row r="1025" spans="1:19" ht="21.75" customHeight="1" x14ac:dyDescent="0.25">
      <c r="A1025" s="204" t="s">
        <v>94</v>
      </c>
      <c r="B1025" s="218"/>
      <c r="C1025" s="219"/>
      <c r="D1025" s="220">
        <v>230</v>
      </c>
      <c r="E1025" s="218">
        <f>E1026+E1038</f>
        <v>17.84</v>
      </c>
      <c r="F1025" s="218">
        <f>F1026+F1038</f>
        <v>14</v>
      </c>
      <c r="G1025" s="218">
        <f>G1026+G1038</f>
        <v>51.1</v>
      </c>
      <c r="H1025" s="218">
        <f>H1026+H1038</f>
        <v>364.21000000000004</v>
      </c>
      <c r="I1025" s="21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</row>
    <row r="1026" spans="1:19" ht="21.75" customHeight="1" x14ac:dyDescent="0.25">
      <c r="A1026" s="18" t="s">
        <v>72</v>
      </c>
      <c r="B1026" s="22">
        <f>C1026</f>
        <v>62</v>
      </c>
      <c r="C1026" s="19">
        <v>62</v>
      </c>
      <c r="D1026" s="103"/>
      <c r="E1026" s="23">
        <v>17.22</v>
      </c>
      <c r="F1026" s="23">
        <v>13.98</v>
      </c>
      <c r="G1026" s="23">
        <v>47.93</v>
      </c>
      <c r="H1026" s="156">
        <v>347.29</v>
      </c>
      <c r="I1026" s="126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</row>
    <row r="1027" spans="1:19" ht="21.75" customHeight="1" x14ac:dyDescent="0.25">
      <c r="A1027" s="239" t="s">
        <v>149</v>
      </c>
      <c r="B1027" s="22"/>
      <c r="C1027" s="341">
        <f>C1028+C1029+C1030</f>
        <v>62.099999999999994</v>
      </c>
      <c r="D1027" s="103"/>
      <c r="E1027" s="250"/>
      <c r="F1027" s="103"/>
      <c r="G1027" s="103"/>
      <c r="H1027" s="115"/>
      <c r="I1027" s="126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</row>
    <row r="1028" spans="1:19" ht="21.75" customHeight="1" x14ac:dyDescent="0.25">
      <c r="A1028" s="21" t="s">
        <v>130</v>
      </c>
      <c r="B1028" s="22">
        <f>C1028*1.1</f>
        <v>22.77</v>
      </c>
      <c r="C1028" s="22">
        <v>20.7</v>
      </c>
      <c r="D1028" s="102"/>
      <c r="E1028" s="182"/>
      <c r="F1028" s="102"/>
      <c r="G1028" s="30"/>
      <c r="H1028" s="102"/>
      <c r="I1028" s="126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</row>
    <row r="1029" spans="1:19" ht="21.75" customHeight="1" x14ac:dyDescent="0.25">
      <c r="A1029" s="21" t="s">
        <v>131</v>
      </c>
      <c r="B1029" s="22">
        <f>C1029*1.05</f>
        <v>21.734999999999999</v>
      </c>
      <c r="C1029" s="244">
        <v>20.7</v>
      </c>
      <c r="D1029" s="102"/>
      <c r="E1029" s="182"/>
      <c r="F1029" s="102"/>
      <c r="G1029" s="30"/>
      <c r="H1029" s="102"/>
      <c r="I1029" s="126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</row>
    <row r="1030" spans="1:19" ht="21.75" customHeight="1" x14ac:dyDescent="0.25">
      <c r="A1030" s="21" t="s">
        <v>132</v>
      </c>
      <c r="B1030" s="22">
        <f>C1030*1.1</f>
        <v>22.77</v>
      </c>
      <c r="C1030" s="244">
        <v>20.7</v>
      </c>
      <c r="D1030" s="102"/>
      <c r="E1030" s="182"/>
      <c r="F1030" s="102"/>
      <c r="G1030" s="30"/>
      <c r="H1030" s="102"/>
      <c r="I1030" s="126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</row>
    <row r="1031" spans="1:19" ht="21.75" customHeight="1" x14ac:dyDescent="0.25">
      <c r="A1031" s="21" t="s">
        <v>89</v>
      </c>
      <c r="B1031" s="10">
        <f>C1031*1.25</f>
        <v>28.75</v>
      </c>
      <c r="C1031" s="556">
        <v>23</v>
      </c>
      <c r="D1031" s="102"/>
      <c r="E1031" s="182"/>
      <c r="F1031" s="102"/>
      <c r="G1031" s="30"/>
      <c r="H1031" s="102"/>
      <c r="I1031" s="126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</row>
    <row r="1032" spans="1:19" ht="21.75" customHeight="1" x14ac:dyDescent="0.25">
      <c r="A1032" s="21" t="s">
        <v>90</v>
      </c>
      <c r="B1032" s="10">
        <f>C1031*1.33</f>
        <v>30.590000000000003</v>
      </c>
      <c r="C1032" s="557"/>
      <c r="D1032" s="102"/>
      <c r="E1032" s="182"/>
      <c r="F1032" s="102"/>
      <c r="G1032" s="30"/>
      <c r="H1032" s="102"/>
      <c r="I1032" s="126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</row>
    <row r="1033" spans="1:19" ht="21.75" customHeight="1" x14ac:dyDescent="0.25">
      <c r="A1033" s="9" t="s">
        <v>70</v>
      </c>
      <c r="B1033" s="10">
        <f>C1033*1.18</f>
        <v>27.139999999999997</v>
      </c>
      <c r="C1033" s="10">
        <v>23</v>
      </c>
      <c r="D1033" s="102"/>
      <c r="E1033" s="182"/>
      <c r="F1033" s="102"/>
      <c r="G1033" s="30"/>
      <c r="H1033" s="102"/>
      <c r="I1033" s="126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</row>
    <row r="1034" spans="1:19" ht="21.75" customHeight="1" x14ac:dyDescent="0.25">
      <c r="A1034" s="9"/>
      <c r="B1034" s="10"/>
      <c r="C1034" s="10"/>
      <c r="D1034" s="102"/>
      <c r="E1034" s="182"/>
      <c r="F1034" s="102"/>
      <c r="G1034" s="30"/>
      <c r="H1034" s="102"/>
      <c r="I1034" s="126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</row>
    <row r="1035" spans="1:19" ht="21.75" customHeight="1" x14ac:dyDescent="0.25">
      <c r="A1035" s="9" t="s">
        <v>79</v>
      </c>
      <c r="B1035" s="10">
        <f>C1035</f>
        <v>0.23</v>
      </c>
      <c r="C1035" s="10">
        <v>0.23</v>
      </c>
      <c r="D1035" s="102"/>
      <c r="E1035" s="182"/>
      <c r="F1035" s="102"/>
      <c r="G1035" s="30"/>
      <c r="H1035" s="102"/>
      <c r="I1035" s="126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</row>
    <row r="1036" spans="1:19" ht="21.75" customHeight="1" x14ac:dyDescent="0.25">
      <c r="A1036" s="107" t="s">
        <v>71</v>
      </c>
      <c r="B1036" s="51">
        <f>C1036</f>
        <v>6</v>
      </c>
      <c r="C1036" s="6">
        <v>6</v>
      </c>
      <c r="D1036" s="159"/>
      <c r="E1036" s="186"/>
      <c r="F1036" s="8"/>
      <c r="G1036" s="8"/>
      <c r="H1036" s="317"/>
      <c r="I1036" s="126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</row>
    <row r="1037" spans="1:19" ht="21.75" customHeight="1" x14ac:dyDescent="0.25">
      <c r="A1037" s="3" t="s">
        <v>231</v>
      </c>
      <c r="B1037" s="51">
        <f>C1037</f>
        <v>6</v>
      </c>
      <c r="C1037" s="6">
        <v>6</v>
      </c>
      <c r="D1037" s="159"/>
      <c r="E1037" s="186"/>
      <c r="F1037" s="8"/>
      <c r="G1037" s="8"/>
      <c r="H1037" s="317"/>
      <c r="I1037" s="126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</row>
    <row r="1038" spans="1:19" ht="21.75" customHeight="1" x14ac:dyDescent="0.25">
      <c r="A1038" s="188" t="s">
        <v>135</v>
      </c>
      <c r="B1038" s="10"/>
      <c r="C1038" s="189"/>
      <c r="D1038" s="189">
        <v>50</v>
      </c>
      <c r="E1038" s="78">
        <v>0.62</v>
      </c>
      <c r="F1038" s="78">
        <v>0.02</v>
      </c>
      <c r="G1038" s="78">
        <v>3.17</v>
      </c>
      <c r="H1038" s="78">
        <v>16.920000000000002</v>
      </c>
      <c r="I1038" s="280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</row>
    <row r="1039" spans="1:19" ht="21.75" customHeight="1" x14ac:dyDescent="0.25">
      <c r="A1039" s="15" t="s">
        <v>133</v>
      </c>
      <c r="B1039" s="10">
        <f t="shared" ref="B1039:B1044" si="21">C1039</f>
        <v>27</v>
      </c>
      <c r="C1039" s="10">
        <v>27</v>
      </c>
      <c r="D1039" s="11"/>
      <c r="E1039" s="11"/>
      <c r="F1039" s="11"/>
      <c r="G1039" s="11"/>
      <c r="H1039" s="11"/>
      <c r="I1039" s="280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</row>
    <row r="1040" spans="1:19" ht="21.75" customHeight="1" x14ac:dyDescent="0.25">
      <c r="A1040" s="15" t="s">
        <v>85</v>
      </c>
      <c r="B1040" s="10">
        <f t="shared" si="21"/>
        <v>23.5</v>
      </c>
      <c r="C1040" s="10">
        <v>23.5</v>
      </c>
      <c r="D1040" s="11"/>
      <c r="E1040" s="11"/>
      <c r="F1040" s="11"/>
      <c r="G1040" s="11"/>
      <c r="H1040" s="11"/>
      <c r="I1040" s="280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</row>
    <row r="1041" spans="1:19" ht="21.75" customHeight="1" x14ac:dyDescent="0.25">
      <c r="A1041" s="15" t="s">
        <v>79</v>
      </c>
      <c r="B1041" s="10">
        <f t="shared" si="21"/>
        <v>1</v>
      </c>
      <c r="C1041" s="10">
        <v>1</v>
      </c>
      <c r="D1041" s="11"/>
      <c r="E1041" s="11"/>
      <c r="F1041" s="11"/>
      <c r="G1041" s="11"/>
      <c r="H1041" s="11"/>
      <c r="I1041" s="280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</row>
    <row r="1042" spans="1:19" ht="21.75" customHeight="1" x14ac:dyDescent="0.25">
      <c r="A1042" s="15" t="s">
        <v>87</v>
      </c>
      <c r="B1042" s="10">
        <f t="shared" si="21"/>
        <v>0.5</v>
      </c>
      <c r="C1042" s="10">
        <v>0.5</v>
      </c>
      <c r="D1042" s="11"/>
      <c r="E1042" s="11"/>
      <c r="F1042" s="11"/>
      <c r="G1042" s="11"/>
      <c r="H1042" s="11"/>
      <c r="I1042" s="280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</row>
    <row r="1043" spans="1:19" ht="21.75" customHeight="1" x14ac:dyDescent="0.25">
      <c r="A1043" s="15" t="s">
        <v>136</v>
      </c>
      <c r="B1043" s="10">
        <f t="shared" si="21"/>
        <v>0.2</v>
      </c>
      <c r="C1043" s="10">
        <v>0.2</v>
      </c>
      <c r="D1043" s="11"/>
      <c r="E1043" s="11"/>
      <c r="F1043" s="11"/>
      <c r="G1043" s="11"/>
      <c r="H1043" s="11"/>
      <c r="I1043" s="280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</row>
    <row r="1044" spans="1:19" ht="21.75" customHeight="1" x14ac:dyDescent="0.25">
      <c r="A1044" s="15" t="s">
        <v>137</v>
      </c>
      <c r="B1044" s="10">
        <f t="shared" si="21"/>
        <v>0.1</v>
      </c>
      <c r="C1044" s="10">
        <v>0.1</v>
      </c>
      <c r="D1044" s="11"/>
      <c r="E1044" s="11"/>
      <c r="F1044" s="11"/>
      <c r="G1044" s="11"/>
      <c r="H1044" s="11"/>
      <c r="I1044" s="280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</row>
    <row r="1045" spans="1:19" ht="21.75" customHeight="1" x14ac:dyDescent="0.25">
      <c r="A1045" s="21" t="s">
        <v>88</v>
      </c>
      <c r="B1045" s="22">
        <f>C1045*1.2</f>
        <v>1.2</v>
      </c>
      <c r="C1045" s="22">
        <v>1</v>
      </c>
      <c r="D1045" s="46"/>
      <c r="E1045" s="8"/>
      <c r="F1045" s="8"/>
      <c r="G1045" s="8"/>
      <c r="H1045" s="317"/>
      <c r="I1045" s="8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</row>
    <row r="1046" spans="1:19" ht="21.75" customHeight="1" x14ac:dyDescent="0.25">
      <c r="A1046" s="620" t="s">
        <v>113</v>
      </c>
      <c r="B1046" s="621"/>
      <c r="C1046" s="622"/>
      <c r="D1046" s="199" t="s">
        <v>406</v>
      </c>
      <c r="E1046" s="211">
        <f>E1047+E1054</f>
        <v>1.3900000000000001</v>
      </c>
      <c r="F1046" s="211">
        <f>F1047+F1054</f>
        <v>7.0299999999999994</v>
      </c>
      <c r="G1046" s="211">
        <f>G1047+G1054</f>
        <v>5.37</v>
      </c>
      <c r="H1046" s="211">
        <f>H1047+H1054</f>
        <v>91.51</v>
      </c>
      <c r="I1046" s="209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</row>
    <row r="1047" spans="1:19" ht="21.75" customHeight="1" x14ac:dyDescent="0.25">
      <c r="A1047" s="110" t="s">
        <v>407</v>
      </c>
      <c r="B1047" s="62">
        <f>C1047</f>
        <v>20</v>
      </c>
      <c r="C1047" s="62">
        <v>20</v>
      </c>
      <c r="D1047" s="2"/>
      <c r="E1047" s="74">
        <v>1.35</v>
      </c>
      <c r="F1047" s="65">
        <v>0.1</v>
      </c>
      <c r="G1047" s="65">
        <v>3.65</v>
      </c>
      <c r="H1047" s="17">
        <v>21.5</v>
      </c>
      <c r="I1047" s="280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</row>
    <row r="1048" spans="1:19" ht="21.75" customHeight="1" x14ac:dyDescent="0.25">
      <c r="A1048" s="110" t="s">
        <v>114</v>
      </c>
      <c r="B1048" s="62">
        <f>C1048*1.54</f>
        <v>30.8</v>
      </c>
      <c r="C1048" s="62">
        <v>20</v>
      </c>
      <c r="D1048" s="2"/>
      <c r="E1048" s="74"/>
      <c r="F1048" s="65"/>
      <c r="G1048" s="65"/>
      <c r="H1048" s="17"/>
      <c r="I1048" s="280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</row>
    <row r="1049" spans="1:19" ht="21.75" customHeight="1" x14ac:dyDescent="0.25">
      <c r="A1049" s="110" t="s">
        <v>116</v>
      </c>
      <c r="B1049" s="62">
        <f>C1049*1.25</f>
        <v>62.5</v>
      </c>
      <c r="C1049" s="62">
        <v>50</v>
      </c>
      <c r="D1049" s="2"/>
      <c r="E1049" s="74"/>
      <c r="F1049" s="65"/>
      <c r="G1049" s="65"/>
      <c r="H1049" s="17"/>
      <c r="I1049" s="280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</row>
    <row r="1050" spans="1:19" ht="21.75" customHeight="1" x14ac:dyDescent="0.25">
      <c r="A1050" s="97" t="s">
        <v>150</v>
      </c>
      <c r="B1050" s="62">
        <f>C1050*1.35</f>
        <v>67.5</v>
      </c>
      <c r="C1050" s="62">
        <v>50</v>
      </c>
      <c r="D1050" s="2"/>
      <c r="E1050" s="74"/>
      <c r="F1050" s="65"/>
      <c r="G1050" s="65"/>
      <c r="H1050" s="17"/>
      <c r="I1050" s="280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</row>
    <row r="1051" spans="1:19" ht="21.75" customHeight="1" x14ac:dyDescent="0.25">
      <c r="A1051" s="5" t="s">
        <v>66</v>
      </c>
      <c r="B1051" s="6">
        <f>C1051*1.33</f>
        <v>26.6</v>
      </c>
      <c r="C1051" s="6">
        <v>20</v>
      </c>
      <c r="D1051" s="106"/>
      <c r="E1051" s="105"/>
      <c r="F1051" s="105"/>
      <c r="G1051" s="105"/>
      <c r="H1051" s="104"/>
      <c r="I1051" s="280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</row>
    <row r="1052" spans="1:19" ht="21.75" customHeight="1" x14ac:dyDescent="0.25">
      <c r="A1052" s="9" t="s">
        <v>91</v>
      </c>
      <c r="B1052" s="10">
        <f>C1052*1.05</f>
        <v>21</v>
      </c>
      <c r="C1052" s="556">
        <v>20</v>
      </c>
      <c r="D1052" s="109"/>
      <c r="E1052" s="108"/>
      <c r="F1052" s="108"/>
      <c r="G1052" s="108"/>
      <c r="H1052" s="104"/>
      <c r="I1052" s="280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</row>
    <row r="1053" spans="1:19" ht="21.75" customHeight="1" x14ac:dyDescent="0.25">
      <c r="A1053" s="9" t="s">
        <v>92</v>
      </c>
      <c r="B1053" s="10">
        <f>C1052*1.02</f>
        <v>20.399999999999999</v>
      </c>
      <c r="C1053" s="557"/>
      <c r="D1053" s="109"/>
      <c r="E1053" s="109"/>
      <c r="F1053" s="109"/>
      <c r="G1053" s="109"/>
      <c r="H1053" s="104"/>
      <c r="I1053" s="280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</row>
    <row r="1054" spans="1:19" ht="30.75" customHeight="1" x14ac:dyDescent="0.25">
      <c r="A1054" s="135" t="s">
        <v>425</v>
      </c>
      <c r="B1054" s="10"/>
      <c r="C1054" s="190">
        <v>10</v>
      </c>
      <c r="D1054" s="109"/>
      <c r="E1054" s="137">
        <v>0.04</v>
      </c>
      <c r="F1054" s="137">
        <v>6.93</v>
      </c>
      <c r="G1054" s="137">
        <v>1.72</v>
      </c>
      <c r="H1054" s="24">
        <v>70.010000000000005</v>
      </c>
      <c r="I1054" s="280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</row>
    <row r="1055" spans="1:19" ht="25.5" customHeight="1" x14ac:dyDescent="0.25">
      <c r="A1055" s="9" t="s">
        <v>71</v>
      </c>
      <c r="B1055" s="10">
        <f>C1055</f>
        <v>7</v>
      </c>
      <c r="C1055" s="555">
        <v>7</v>
      </c>
      <c r="D1055" s="109"/>
      <c r="E1055" s="109"/>
      <c r="F1055" s="109"/>
      <c r="G1055" s="109"/>
      <c r="H1055" s="104"/>
      <c r="I1055" s="280"/>
    </row>
    <row r="1056" spans="1:19" ht="21.75" customHeight="1" x14ac:dyDescent="0.25">
      <c r="A1056" s="9" t="s">
        <v>424</v>
      </c>
      <c r="B1056" s="10">
        <f>C1056</f>
        <v>3</v>
      </c>
      <c r="C1056" s="548">
        <v>3</v>
      </c>
      <c r="D1056" s="109"/>
      <c r="E1056" s="109"/>
      <c r="F1056" s="109"/>
      <c r="G1056" s="109"/>
      <c r="H1056" s="104"/>
      <c r="I1056" s="280"/>
    </row>
    <row r="1057" spans="1:19" ht="21.75" customHeight="1" x14ac:dyDescent="0.25">
      <c r="A1057" s="9" t="s">
        <v>96</v>
      </c>
      <c r="B1057" s="10">
        <f>C1057</f>
        <v>1</v>
      </c>
      <c r="C1057" s="548">
        <v>1</v>
      </c>
      <c r="D1057" s="109"/>
      <c r="E1057" s="109"/>
      <c r="F1057" s="109"/>
      <c r="G1057" s="109"/>
      <c r="H1057" s="104"/>
      <c r="I1057" s="280"/>
    </row>
    <row r="1058" spans="1:19" s="114" customFormat="1" ht="21.75" customHeight="1" x14ac:dyDescent="0.25">
      <c r="A1058" s="9" t="s">
        <v>85</v>
      </c>
      <c r="B1058" s="10">
        <f>C1058</f>
        <v>3</v>
      </c>
      <c r="C1058" s="548">
        <v>3</v>
      </c>
      <c r="D1058" s="109"/>
      <c r="E1058" s="109"/>
      <c r="F1058" s="109"/>
      <c r="G1058" s="109"/>
      <c r="H1058" s="104"/>
      <c r="I1058" s="280"/>
      <c r="J1058" s="179"/>
      <c r="K1058" s="179"/>
      <c r="L1058" s="179"/>
      <c r="M1058" s="179"/>
      <c r="N1058" s="179"/>
      <c r="O1058" s="179"/>
      <c r="P1058" s="179"/>
      <c r="Q1058" s="179"/>
      <c r="R1058" s="179"/>
      <c r="S1058" s="179"/>
    </row>
    <row r="1059" spans="1:19" s="114" customFormat="1" ht="28.5" customHeight="1" x14ac:dyDescent="0.25">
      <c r="A1059" s="204" t="s">
        <v>272</v>
      </c>
      <c r="B1059" s="425"/>
      <c r="C1059" s="425"/>
      <c r="D1059" s="199" t="s">
        <v>14</v>
      </c>
      <c r="E1059" s="200">
        <v>0.27</v>
      </c>
      <c r="F1059" s="200">
        <v>0.12</v>
      </c>
      <c r="G1059" s="200">
        <v>9.2799999999999994</v>
      </c>
      <c r="H1059" s="200">
        <v>37.68</v>
      </c>
      <c r="I1059" s="200" t="s">
        <v>305</v>
      </c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79"/>
    </row>
    <row r="1060" spans="1:19" s="114" customFormat="1" ht="21.75" customHeight="1" x14ac:dyDescent="0.25">
      <c r="A1060" s="9" t="s">
        <v>86</v>
      </c>
      <c r="B1060" s="133">
        <f>C1060</f>
        <v>30</v>
      </c>
      <c r="C1060" s="133">
        <v>30</v>
      </c>
      <c r="D1060" s="27"/>
      <c r="E1060" s="8"/>
      <c r="F1060" s="8"/>
      <c r="G1060" s="8"/>
      <c r="H1060" s="317"/>
      <c r="I1060" s="8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79"/>
    </row>
    <row r="1061" spans="1:19" s="114" customFormat="1" ht="21.75" customHeight="1" x14ac:dyDescent="0.25">
      <c r="A1061" s="14" t="s">
        <v>16</v>
      </c>
      <c r="B1061" s="134">
        <f>C1061</f>
        <v>8</v>
      </c>
      <c r="C1061" s="222">
        <v>8</v>
      </c>
      <c r="D1061" s="181"/>
      <c r="E1061" s="8"/>
      <c r="F1061" s="8"/>
      <c r="G1061" s="8"/>
      <c r="H1061" s="317"/>
      <c r="I1061" s="8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79"/>
    </row>
    <row r="1062" spans="1:19" s="114" customFormat="1" ht="27" customHeight="1" x14ac:dyDescent="0.25">
      <c r="A1062" s="40" t="s">
        <v>85</v>
      </c>
      <c r="B1062" s="41">
        <f>C1062</f>
        <v>200</v>
      </c>
      <c r="C1062" s="41">
        <v>200</v>
      </c>
      <c r="D1062" s="181"/>
      <c r="E1062" s="8"/>
      <c r="F1062" s="8"/>
      <c r="G1062" s="8"/>
      <c r="H1062" s="317"/>
      <c r="I1062" s="8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79"/>
    </row>
    <row r="1063" spans="1:19" s="114" customFormat="1" ht="21.75" customHeight="1" x14ac:dyDescent="0.25">
      <c r="A1063" s="212" t="s">
        <v>78</v>
      </c>
      <c r="B1063" s="213">
        <f>C1063</f>
        <v>28</v>
      </c>
      <c r="C1063" s="213">
        <v>28</v>
      </c>
      <c r="D1063" s="214" t="s">
        <v>138</v>
      </c>
      <c r="E1063" s="200">
        <v>2.2400000000000002</v>
      </c>
      <c r="F1063" s="211">
        <v>0.33</v>
      </c>
      <c r="G1063" s="211">
        <v>13.44</v>
      </c>
      <c r="H1063" s="211">
        <v>64.400000000000006</v>
      </c>
      <c r="I1063" s="200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79"/>
    </row>
    <row r="1064" spans="1:19" s="114" customFormat="1" ht="27" customHeight="1" x14ac:dyDescent="0.25">
      <c r="A1064" s="567" t="s">
        <v>315</v>
      </c>
      <c r="B1064" s="567"/>
      <c r="C1064" s="567"/>
      <c r="D1064" s="232">
        <f>D1065+D1077+D1091+D1117+D1125+D1129+D1130</f>
        <v>852</v>
      </c>
      <c r="E1064" s="203">
        <f>E1065+E1077+E1091+E1117+E1125+E1129+E1130</f>
        <v>32.75</v>
      </c>
      <c r="F1064" s="203">
        <f>F1065+F1077+F1091+F1117+F1125+F1129+F1130</f>
        <v>33.21</v>
      </c>
      <c r="G1064" s="203">
        <f>G1065+G1077+G1091+G1117+G1125+G1129+G1130</f>
        <v>140.59</v>
      </c>
      <c r="H1064" s="203">
        <f>H1065+H1077+H1091+H1117+H1125+H1129+H1130</f>
        <v>973.81000000000006</v>
      </c>
      <c r="I1064" s="317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79"/>
    </row>
    <row r="1065" spans="1:19" s="114" customFormat="1" ht="21.75" customHeight="1" x14ac:dyDescent="0.25">
      <c r="A1065" s="265" t="s">
        <v>214</v>
      </c>
      <c r="B1065" s="279"/>
      <c r="C1065" s="279"/>
      <c r="D1065" s="112">
        <v>100</v>
      </c>
      <c r="E1065" s="113">
        <v>1.46</v>
      </c>
      <c r="F1065" s="113">
        <v>6.28</v>
      </c>
      <c r="G1065" s="113">
        <v>13.13</v>
      </c>
      <c r="H1065" s="113">
        <v>114.76</v>
      </c>
      <c r="I1065" s="113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79"/>
    </row>
    <row r="1066" spans="1:19" s="114" customFormat="1" ht="21.75" customHeight="1" x14ac:dyDescent="0.25">
      <c r="A1066" s="15" t="s">
        <v>116</v>
      </c>
      <c r="B1066" s="62">
        <f>C1066*1.25</f>
        <v>41.675000000000004</v>
      </c>
      <c r="C1066" s="556">
        <v>33.340000000000003</v>
      </c>
      <c r="D1066" s="67"/>
      <c r="E1066" s="119"/>
      <c r="F1066" s="119"/>
      <c r="G1066" s="119"/>
      <c r="H1066" s="119"/>
      <c r="I1066" s="535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79"/>
    </row>
    <row r="1067" spans="1:19" s="114" customFormat="1" ht="21.75" customHeight="1" x14ac:dyDescent="0.25">
      <c r="A1067" s="15" t="s">
        <v>117</v>
      </c>
      <c r="B1067" s="62">
        <f>C1066*1.35</f>
        <v>45.009000000000007</v>
      </c>
      <c r="C1067" s="557"/>
      <c r="D1067" s="119"/>
      <c r="E1067" s="119"/>
      <c r="F1067" s="119"/>
      <c r="G1067" s="119"/>
      <c r="H1067" s="67"/>
      <c r="I1067" s="245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79"/>
    </row>
    <row r="1068" spans="1:19" s="114" customFormat="1" ht="21.75" customHeight="1" x14ac:dyDescent="0.25">
      <c r="A1068" s="21" t="s">
        <v>89</v>
      </c>
      <c r="B1068" s="10">
        <f>C1068*1.25</f>
        <v>20.824999999999999</v>
      </c>
      <c r="C1068" s="556">
        <v>16.66</v>
      </c>
      <c r="D1068" s="119"/>
      <c r="E1068" s="119"/>
      <c r="F1068" s="119"/>
      <c r="G1068" s="119"/>
      <c r="H1068" s="67"/>
      <c r="I1068" s="285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79"/>
    </row>
    <row r="1069" spans="1:19" s="114" customFormat="1" ht="21.75" customHeight="1" x14ac:dyDescent="0.25">
      <c r="A1069" s="21" t="s">
        <v>90</v>
      </c>
      <c r="B1069" s="10">
        <f>C1068*1.33</f>
        <v>22.157800000000002</v>
      </c>
      <c r="C1069" s="557"/>
      <c r="D1069" s="119"/>
      <c r="E1069" s="119"/>
      <c r="F1069" s="119"/>
      <c r="G1069" s="119"/>
      <c r="H1069" s="67"/>
      <c r="I1069" s="285"/>
      <c r="J1069" s="179"/>
      <c r="K1069" s="179"/>
      <c r="L1069" s="179"/>
      <c r="M1069" s="179"/>
      <c r="N1069" s="179"/>
      <c r="O1069" s="179"/>
      <c r="P1069" s="179"/>
      <c r="Q1069" s="179"/>
      <c r="R1069" s="179"/>
      <c r="S1069" s="179"/>
    </row>
    <row r="1070" spans="1:19" s="114" customFormat="1" ht="21.75" customHeight="1" x14ac:dyDescent="0.25">
      <c r="A1070" s="308" t="s">
        <v>213</v>
      </c>
      <c r="B1070" s="10">
        <f>C1070</f>
        <v>1.6</v>
      </c>
      <c r="C1070" s="531">
        <v>1.6</v>
      </c>
      <c r="D1070" s="119"/>
      <c r="E1070" s="119"/>
      <c r="F1070" s="119"/>
      <c r="G1070" s="119"/>
      <c r="H1070" s="67"/>
      <c r="I1070" s="285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79"/>
    </row>
    <row r="1071" spans="1:19" s="114" customFormat="1" ht="21.75" customHeight="1" x14ac:dyDescent="0.25">
      <c r="A1071" s="15" t="s">
        <v>118</v>
      </c>
      <c r="B1071" s="62">
        <f>C1071*1.13</f>
        <v>38.419999999999995</v>
      </c>
      <c r="C1071" s="62">
        <v>34</v>
      </c>
      <c r="D1071" s="119"/>
      <c r="E1071" s="119"/>
      <c r="F1071" s="119"/>
      <c r="G1071" s="119"/>
      <c r="H1071" s="67"/>
      <c r="I1071" s="285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79"/>
    </row>
    <row r="1072" spans="1:19" s="114" customFormat="1" ht="21.75" customHeight="1" x14ac:dyDescent="0.25">
      <c r="A1072" s="135" t="s">
        <v>95</v>
      </c>
      <c r="B1072" s="10"/>
      <c r="C1072" s="190">
        <v>15</v>
      </c>
      <c r="D1072" s="109"/>
      <c r="E1072" s="137"/>
      <c r="F1072" s="137"/>
      <c r="G1072" s="137"/>
      <c r="H1072" s="24"/>
      <c r="I1072" s="536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79"/>
    </row>
    <row r="1073" spans="1:19" s="114" customFormat="1" ht="21.75" customHeight="1" x14ac:dyDescent="0.25">
      <c r="A1073" s="9" t="s">
        <v>71</v>
      </c>
      <c r="B1073" s="10">
        <f>C1073</f>
        <v>8</v>
      </c>
      <c r="C1073" s="531">
        <v>8</v>
      </c>
      <c r="D1073" s="109"/>
      <c r="E1073" s="109"/>
      <c r="F1073" s="109"/>
      <c r="G1073" s="109"/>
      <c r="H1073" s="104"/>
      <c r="I1073" s="536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79"/>
    </row>
    <row r="1074" spans="1:19" s="114" customFormat="1" ht="21.75" customHeight="1" x14ac:dyDescent="0.25">
      <c r="A1074" s="9" t="s">
        <v>77</v>
      </c>
      <c r="B1074" s="10">
        <f>C1074</f>
        <v>2.4</v>
      </c>
      <c r="C1074" s="531">
        <v>2.4</v>
      </c>
      <c r="D1074" s="109"/>
      <c r="E1074" s="109"/>
      <c r="F1074" s="109"/>
      <c r="G1074" s="109"/>
      <c r="H1074" s="104"/>
      <c r="I1074" s="536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79"/>
    </row>
    <row r="1075" spans="1:19" s="114" customFormat="1" ht="21.75" customHeight="1" x14ac:dyDescent="0.25">
      <c r="A1075" s="9" t="s">
        <v>96</v>
      </c>
      <c r="B1075" s="10">
        <f>C1075</f>
        <v>5.25</v>
      </c>
      <c r="C1075" s="531">
        <v>5.25</v>
      </c>
      <c r="D1075" s="109"/>
      <c r="E1075" s="109"/>
      <c r="F1075" s="109"/>
      <c r="G1075" s="109"/>
      <c r="H1075" s="104"/>
      <c r="I1075" s="536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79"/>
    </row>
    <row r="1076" spans="1:19" s="114" customFormat="1" ht="21.75" customHeight="1" x14ac:dyDescent="0.25">
      <c r="A1076" s="9" t="s">
        <v>79</v>
      </c>
      <c r="B1076" s="10">
        <f>C1076</f>
        <v>0.2</v>
      </c>
      <c r="C1076" s="531">
        <v>0.2</v>
      </c>
      <c r="D1076" s="109"/>
      <c r="E1076" s="109"/>
      <c r="F1076" s="109"/>
      <c r="G1076" s="109"/>
      <c r="H1076" s="104"/>
      <c r="I1076" s="536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79"/>
    </row>
    <row r="1077" spans="1:19" s="114" customFormat="1" ht="21.75" customHeight="1" x14ac:dyDescent="0.25">
      <c r="A1077" s="426" t="s">
        <v>411</v>
      </c>
      <c r="B1077" s="438"/>
      <c r="C1077" s="439"/>
      <c r="D1077" s="328">
        <v>250</v>
      </c>
      <c r="E1077" s="200">
        <v>11.56</v>
      </c>
      <c r="F1077" s="200">
        <v>9.06</v>
      </c>
      <c r="G1077" s="235">
        <v>47.01</v>
      </c>
      <c r="H1077" s="235">
        <v>216.13</v>
      </c>
      <c r="I1077" s="430" t="s">
        <v>349</v>
      </c>
      <c r="J1077" s="179"/>
      <c r="K1077" s="179"/>
      <c r="L1077" s="179"/>
      <c r="M1077" s="179"/>
      <c r="N1077" s="179"/>
      <c r="O1077" s="179"/>
      <c r="P1077" s="179"/>
      <c r="Q1077" s="179"/>
      <c r="R1077" s="179"/>
      <c r="S1077" s="179"/>
    </row>
    <row r="1078" spans="1:19" s="114" customFormat="1" ht="21.75" customHeight="1" x14ac:dyDescent="0.25">
      <c r="A1078" s="79" t="s">
        <v>334</v>
      </c>
      <c r="B1078" s="52">
        <f>C1078*1.35</f>
        <v>16.200000000000003</v>
      </c>
      <c r="C1078" s="52">
        <f>C1079*1.2</f>
        <v>12</v>
      </c>
      <c r="D1078" s="74"/>
      <c r="E1078" s="8"/>
      <c r="F1078" s="8"/>
      <c r="G1078" s="108"/>
      <c r="H1078" s="104"/>
      <c r="I1078" s="427"/>
      <c r="J1078" s="179"/>
      <c r="K1078" s="179"/>
      <c r="L1078" s="179"/>
      <c r="M1078" s="179"/>
      <c r="N1078" s="179"/>
      <c r="O1078" s="179"/>
      <c r="P1078" s="179"/>
      <c r="Q1078" s="179"/>
      <c r="R1078" s="179"/>
      <c r="S1078" s="179"/>
    </row>
    <row r="1079" spans="1:19" s="114" customFormat="1" ht="21.75" customHeight="1" x14ac:dyDescent="0.25">
      <c r="A1079" s="390" t="s">
        <v>322</v>
      </c>
      <c r="B1079" s="50"/>
      <c r="C1079" s="50">
        <v>10</v>
      </c>
      <c r="D1079" s="74"/>
      <c r="E1079" s="8"/>
      <c r="F1079" s="8"/>
      <c r="G1079" s="108"/>
      <c r="H1079" s="104"/>
      <c r="I1079" s="427"/>
      <c r="J1079" s="179"/>
      <c r="K1079" s="179"/>
      <c r="L1079" s="179"/>
      <c r="M1079" s="179"/>
      <c r="N1079" s="179"/>
      <c r="O1079" s="179"/>
      <c r="P1079" s="179"/>
      <c r="Q1079" s="179"/>
      <c r="R1079" s="179"/>
      <c r="S1079" s="179"/>
    </row>
    <row r="1080" spans="1:19" s="114" customFormat="1" ht="21.75" customHeight="1" x14ac:dyDescent="0.25">
      <c r="A1080" s="120" t="s">
        <v>350</v>
      </c>
      <c r="B1080" s="6">
        <f>C1080</f>
        <v>10</v>
      </c>
      <c r="C1080" s="6">
        <v>10</v>
      </c>
      <c r="D1080" s="6"/>
      <c r="E1080" s="19"/>
      <c r="F1080" s="22"/>
      <c r="G1080" s="108"/>
      <c r="H1080" s="104"/>
      <c r="I1080" s="427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79"/>
    </row>
    <row r="1081" spans="1:19" s="114" customFormat="1" ht="21.75" customHeight="1" x14ac:dyDescent="0.25">
      <c r="A1081" s="12" t="s">
        <v>343</v>
      </c>
      <c r="B1081" s="4">
        <f>C1081*1.25</f>
        <v>12.5</v>
      </c>
      <c r="C1081" s="22">
        <v>10</v>
      </c>
      <c r="D1081" s="6"/>
      <c r="E1081" s="19"/>
      <c r="F1081" s="22"/>
      <c r="G1081" s="108"/>
      <c r="H1081" s="104"/>
      <c r="I1081" s="427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79"/>
    </row>
    <row r="1082" spans="1:19" s="114" customFormat="1" ht="21.75" customHeight="1" x14ac:dyDescent="0.25">
      <c r="A1082" s="12" t="s">
        <v>328</v>
      </c>
      <c r="B1082" s="4">
        <f>C1082*1.33</f>
        <v>13.3</v>
      </c>
      <c r="C1082" s="22">
        <v>10</v>
      </c>
      <c r="D1082" s="6"/>
      <c r="E1082" s="19"/>
      <c r="F1082" s="22"/>
      <c r="G1082" s="108"/>
      <c r="H1082" s="104"/>
      <c r="I1082" s="427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79"/>
    </row>
    <row r="1083" spans="1:19" s="114" customFormat="1" ht="21.75" customHeight="1" x14ac:dyDescent="0.25">
      <c r="A1083" s="428" t="s">
        <v>70</v>
      </c>
      <c r="B1083" s="429">
        <f>C1083*1.19</f>
        <v>10.709999999999999</v>
      </c>
      <c r="C1083" s="429">
        <v>9</v>
      </c>
      <c r="D1083" s="6"/>
      <c r="E1083" s="19"/>
      <c r="F1083" s="22"/>
      <c r="G1083" s="108"/>
      <c r="H1083" s="104"/>
      <c r="I1083" s="427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79"/>
    </row>
    <row r="1084" spans="1:19" s="114" customFormat="1" ht="21.75" customHeight="1" x14ac:dyDescent="0.25">
      <c r="A1084" s="107" t="s">
        <v>351</v>
      </c>
      <c r="B1084" s="51">
        <f>C1084</f>
        <v>4.54</v>
      </c>
      <c r="C1084" s="51">
        <v>4.54</v>
      </c>
      <c r="D1084" s="6"/>
      <c r="E1084" s="19"/>
      <c r="F1084" s="22"/>
      <c r="G1084" s="53"/>
      <c r="H1084" s="111"/>
      <c r="I1084" s="427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79"/>
    </row>
    <row r="1085" spans="1:19" s="114" customFormat="1" ht="21.75" customHeight="1" x14ac:dyDescent="0.25">
      <c r="A1085" s="5" t="s">
        <v>323</v>
      </c>
      <c r="B1085" s="51">
        <f>C1085*1.33</f>
        <v>80.092600000000004</v>
      </c>
      <c r="C1085" s="51">
        <v>60.22</v>
      </c>
      <c r="D1085" s="6"/>
      <c r="E1085" s="19"/>
      <c r="F1085" s="22"/>
      <c r="G1085" s="53"/>
      <c r="H1085" s="111"/>
      <c r="I1085" s="427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79"/>
    </row>
    <row r="1086" spans="1:19" s="114" customFormat="1" ht="21.75" customHeight="1" x14ac:dyDescent="0.25">
      <c r="A1086" s="5" t="s">
        <v>324</v>
      </c>
      <c r="B1086" s="51">
        <f>C1086*1.43</f>
        <v>86.114599999999996</v>
      </c>
      <c r="C1086" s="51">
        <v>60.22</v>
      </c>
      <c r="D1086" s="6"/>
      <c r="E1086" s="19"/>
      <c r="F1086" s="22"/>
      <c r="G1086" s="67"/>
      <c r="H1086" s="67"/>
      <c r="I1086" s="427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79"/>
    </row>
    <row r="1087" spans="1:19" s="114" customFormat="1" ht="21.75" customHeight="1" x14ac:dyDescent="0.25">
      <c r="A1087" s="5" t="s">
        <v>325</v>
      </c>
      <c r="B1087" s="51">
        <f>C1087*1.54</f>
        <v>92.738799999999998</v>
      </c>
      <c r="C1087" s="51">
        <v>60.22</v>
      </c>
      <c r="D1087" s="6"/>
      <c r="E1087" s="19"/>
      <c r="F1087" s="22"/>
      <c r="G1087" s="66"/>
      <c r="H1087" s="67"/>
      <c r="I1087" s="427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79"/>
    </row>
    <row r="1088" spans="1:19" s="114" customFormat="1" ht="21.75" customHeight="1" x14ac:dyDescent="0.25">
      <c r="A1088" s="5" t="s">
        <v>348</v>
      </c>
      <c r="B1088" s="51">
        <f>C1088*1.67</f>
        <v>100.56739999999999</v>
      </c>
      <c r="C1088" s="51">
        <v>60.22</v>
      </c>
      <c r="D1088" s="6"/>
      <c r="E1088" s="6"/>
      <c r="F1088" s="22"/>
      <c r="G1088" s="66"/>
      <c r="H1088" s="67"/>
      <c r="I1088" s="427"/>
      <c r="J1088" s="179"/>
      <c r="K1088" s="179"/>
      <c r="L1088" s="179"/>
      <c r="M1088" s="179"/>
      <c r="N1088" s="179"/>
      <c r="O1088" s="179"/>
      <c r="P1088" s="179"/>
      <c r="Q1088" s="179"/>
      <c r="R1088" s="179"/>
      <c r="S1088" s="179"/>
    </row>
    <row r="1089" spans="1:19" s="114" customFormat="1" ht="21.75" customHeight="1" x14ac:dyDescent="0.25">
      <c r="A1089" s="5" t="s">
        <v>79</v>
      </c>
      <c r="B1089" s="51">
        <f>C1089</f>
        <v>1.5</v>
      </c>
      <c r="C1089" s="51">
        <v>1.5</v>
      </c>
      <c r="D1089" s="6"/>
      <c r="E1089" s="66"/>
      <c r="F1089" s="416"/>
      <c r="G1089" s="416"/>
      <c r="H1089" s="67"/>
      <c r="I1089" s="427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79"/>
    </row>
    <row r="1090" spans="1:19" s="114" customFormat="1" ht="21.75" customHeight="1" x14ac:dyDescent="0.25">
      <c r="A1090" s="21" t="s">
        <v>338</v>
      </c>
      <c r="B1090" s="429">
        <f>C1090</f>
        <v>205</v>
      </c>
      <c r="C1090" s="429">
        <v>205</v>
      </c>
      <c r="D1090" s="6"/>
      <c r="E1090" s="119"/>
      <c r="F1090" s="119"/>
      <c r="G1090" s="119"/>
      <c r="H1090" s="67"/>
      <c r="I1090" s="427"/>
      <c r="J1090" s="179"/>
      <c r="K1090" s="179"/>
      <c r="L1090" s="179"/>
      <c r="M1090" s="179"/>
      <c r="N1090" s="179"/>
      <c r="O1090" s="179"/>
      <c r="P1090" s="179"/>
      <c r="Q1090" s="179"/>
      <c r="R1090" s="179"/>
      <c r="S1090" s="179"/>
    </row>
    <row r="1091" spans="1:19" s="114" customFormat="1" ht="21.75" customHeight="1" x14ac:dyDescent="0.25">
      <c r="A1091" s="534" t="s">
        <v>291</v>
      </c>
      <c r="B1091" s="160"/>
      <c r="C1091" s="160"/>
      <c r="D1091" s="234">
        <v>100</v>
      </c>
      <c r="E1091" s="218">
        <v>13.08</v>
      </c>
      <c r="F1091" s="218">
        <v>13.76</v>
      </c>
      <c r="G1091" s="218">
        <v>21.87</v>
      </c>
      <c r="H1091" s="218">
        <v>373.1</v>
      </c>
      <c r="I1091" s="251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79"/>
    </row>
    <row r="1092" spans="1:19" s="114" customFormat="1" ht="21.75" customHeight="1" x14ac:dyDescent="0.25">
      <c r="A1092" s="340" t="s">
        <v>255</v>
      </c>
      <c r="B1092" s="52"/>
      <c r="C1092" s="52"/>
      <c r="D1092" s="43"/>
      <c r="E1092" s="71"/>
      <c r="F1092" s="71"/>
      <c r="G1092" s="71"/>
      <c r="H1092" s="71"/>
      <c r="I1092" s="71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79"/>
    </row>
    <row r="1093" spans="1:19" s="114" customFormat="1" ht="21.75" customHeight="1" x14ac:dyDescent="0.25">
      <c r="A1093" s="39" t="s">
        <v>132</v>
      </c>
      <c r="B1093" s="52">
        <f>C1093*1.1</f>
        <v>14.971</v>
      </c>
      <c r="C1093" s="52">
        <v>13.61</v>
      </c>
      <c r="D1093" s="43"/>
      <c r="E1093" s="71"/>
      <c r="F1093" s="71"/>
      <c r="G1093" s="71"/>
      <c r="H1093" s="71"/>
      <c r="I1093" s="71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79"/>
    </row>
    <row r="1094" spans="1:19" s="114" customFormat="1" ht="21.75" customHeight="1" x14ac:dyDescent="0.25">
      <c r="A1094" s="39" t="s">
        <v>130</v>
      </c>
      <c r="B1094" s="52">
        <f>C1094*1.1</f>
        <v>14.971</v>
      </c>
      <c r="C1094" s="52">
        <v>13.61</v>
      </c>
      <c r="D1094" s="43"/>
      <c r="E1094" s="71"/>
      <c r="F1094" s="71"/>
      <c r="G1094" s="71"/>
      <c r="H1094" s="71"/>
      <c r="I1094" s="71"/>
      <c r="J1094" s="179"/>
      <c r="K1094" s="179"/>
      <c r="L1094" s="179"/>
      <c r="M1094" s="179"/>
      <c r="N1094" s="179"/>
      <c r="O1094" s="179"/>
      <c r="P1094" s="179"/>
      <c r="Q1094" s="179"/>
      <c r="R1094" s="179"/>
      <c r="S1094" s="179"/>
    </row>
    <row r="1095" spans="1:19" s="114" customFormat="1" ht="21.75" customHeight="1" x14ac:dyDescent="0.25">
      <c r="A1095" s="42" t="s">
        <v>131</v>
      </c>
      <c r="B1095" s="52">
        <f>C1095*1.05</f>
        <v>17.1465</v>
      </c>
      <c r="C1095" s="52">
        <v>16.329999999999998</v>
      </c>
      <c r="D1095" s="43"/>
      <c r="E1095" s="71"/>
      <c r="F1095" s="71"/>
      <c r="G1095" s="71"/>
      <c r="H1095" s="71"/>
      <c r="I1095" s="71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79"/>
    </row>
    <row r="1096" spans="1:19" s="114" customFormat="1" ht="21.75" customHeight="1" x14ac:dyDescent="0.25">
      <c r="A1096" s="42" t="s">
        <v>141</v>
      </c>
      <c r="B1096" s="52">
        <f>C1096</f>
        <v>2.4500000000000002</v>
      </c>
      <c r="C1096" s="52">
        <v>2.4500000000000002</v>
      </c>
      <c r="D1096" s="43"/>
      <c r="E1096" s="71"/>
      <c r="F1096" s="71"/>
      <c r="G1096" s="71"/>
      <c r="H1096" s="71"/>
      <c r="I1096" s="71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79"/>
    </row>
    <row r="1097" spans="1:19" s="114" customFormat="1" ht="21.75" customHeight="1" x14ac:dyDescent="0.25">
      <c r="A1097" s="42" t="s">
        <v>70</v>
      </c>
      <c r="B1097" s="52">
        <f>C1097*1.19</f>
        <v>19.432699999999997</v>
      </c>
      <c r="C1097" s="52">
        <v>16.329999999999998</v>
      </c>
      <c r="D1097" s="43"/>
      <c r="E1097" s="71"/>
      <c r="F1097" s="71"/>
      <c r="G1097" s="71"/>
      <c r="H1097" s="71"/>
      <c r="I1097" s="71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79"/>
    </row>
    <row r="1098" spans="1:19" s="114" customFormat="1" ht="21.75" customHeight="1" x14ac:dyDescent="0.25">
      <c r="A1098" s="163" t="s">
        <v>154</v>
      </c>
      <c r="B1098" s="52"/>
      <c r="C1098" s="50">
        <f>C1097/2</f>
        <v>8.1649999999999991</v>
      </c>
      <c r="D1098" s="43"/>
      <c r="E1098" s="71"/>
      <c r="F1098" s="71"/>
      <c r="G1098" s="71"/>
      <c r="H1098" s="71"/>
      <c r="I1098" s="71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79"/>
    </row>
    <row r="1099" spans="1:19" s="114" customFormat="1" ht="21.75" customHeight="1" x14ac:dyDescent="0.25">
      <c r="A1099" s="163" t="s">
        <v>296</v>
      </c>
      <c r="B1099" s="52"/>
      <c r="C1099" s="50">
        <f>C1098+C1096+C1095+C1094+C1093</f>
        <v>54.164999999999992</v>
      </c>
      <c r="D1099" s="43"/>
      <c r="E1099" s="71"/>
      <c r="F1099" s="71"/>
      <c r="G1099" s="71"/>
      <c r="H1099" s="71"/>
      <c r="I1099" s="71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79"/>
    </row>
    <row r="1100" spans="1:19" s="114" customFormat="1" ht="21.75" customHeight="1" x14ac:dyDescent="0.25">
      <c r="A1100" s="21" t="s">
        <v>257</v>
      </c>
      <c r="B1100" s="22">
        <f>C1100</f>
        <v>9.1999999999999993</v>
      </c>
      <c r="C1100" s="22">
        <v>9.1999999999999993</v>
      </c>
      <c r="D1100" s="43"/>
      <c r="E1100" s="71"/>
      <c r="F1100" s="71"/>
      <c r="G1100" s="71"/>
      <c r="H1100" s="71"/>
      <c r="I1100" s="156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79"/>
    </row>
    <row r="1101" spans="1:19" s="114" customFormat="1" ht="21.75" customHeight="1" x14ac:dyDescent="0.25">
      <c r="A1101" s="21" t="s">
        <v>262</v>
      </c>
      <c r="B1101" s="22">
        <f>C1101</f>
        <v>7.77</v>
      </c>
      <c r="C1101" s="22">
        <v>7.77</v>
      </c>
      <c r="D1101" s="43"/>
      <c r="E1101" s="71"/>
      <c r="F1101" s="71"/>
      <c r="G1101" s="71"/>
      <c r="H1101" s="71"/>
      <c r="I1101" s="156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79"/>
    </row>
    <row r="1102" spans="1:19" s="114" customFormat="1" ht="21.75" customHeight="1" x14ac:dyDescent="0.25">
      <c r="A1102" s="21" t="s">
        <v>146</v>
      </c>
      <c r="B1102" s="22">
        <f>C1102</f>
        <v>5.55</v>
      </c>
      <c r="C1102" s="22">
        <v>5.55</v>
      </c>
      <c r="D1102" s="43"/>
      <c r="E1102" s="71"/>
      <c r="F1102" s="71"/>
      <c r="G1102" s="71"/>
      <c r="H1102" s="71"/>
      <c r="I1102" s="156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79"/>
    </row>
    <row r="1103" spans="1:19" s="114" customFormat="1" ht="21.75" customHeight="1" x14ac:dyDescent="0.25">
      <c r="A1103" s="42" t="s">
        <v>70</v>
      </c>
      <c r="B1103" s="22">
        <f>C1103*1.19</f>
        <v>52.883599999999994</v>
      </c>
      <c r="C1103" s="22">
        <v>44.44</v>
      </c>
      <c r="D1103" s="43"/>
      <c r="E1103" s="71"/>
      <c r="F1103" s="71"/>
      <c r="G1103" s="71"/>
      <c r="H1103" s="71"/>
      <c r="I1103" s="156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79"/>
    </row>
    <row r="1104" spans="1:19" s="114" customFormat="1" ht="21.75" customHeight="1" x14ac:dyDescent="0.25">
      <c r="A1104" s="321" t="s">
        <v>256</v>
      </c>
      <c r="B1104" s="317"/>
      <c r="C1104" s="339">
        <f>C1103/2</f>
        <v>22.22</v>
      </c>
      <c r="D1104" s="99"/>
      <c r="E1104" s="19"/>
      <c r="F1104" s="22"/>
      <c r="G1104" s="108"/>
      <c r="H1104" s="104"/>
      <c r="I1104" s="23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79"/>
    </row>
    <row r="1105" spans="1:19" s="114" customFormat="1" ht="21.75" customHeight="1" x14ac:dyDescent="0.25">
      <c r="A1105" s="12" t="s">
        <v>127</v>
      </c>
      <c r="B1105" s="52">
        <f>C1105</f>
        <v>3</v>
      </c>
      <c r="C1105" s="22">
        <v>3</v>
      </c>
      <c r="D1105" s="99"/>
      <c r="E1105" s="19"/>
      <c r="F1105" s="22"/>
      <c r="G1105" s="108"/>
      <c r="H1105" s="104"/>
      <c r="I1105" s="23"/>
      <c r="J1105" s="179"/>
      <c r="K1105" s="179"/>
      <c r="L1105" s="179"/>
      <c r="M1105" s="179"/>
      <c r="N1105" s="179"/>
      <c r="O1105" s="179"/>
      <c r="P1105" s="179"/>
      <c r="Q1105" s="179"/>
      <c r="R1105" s="179"/>
      <c r="S1105" s="179"/>
    </row>
    <row r="1106" spans="1:19" s="114" customFormat="1" ht="21.75" customHeight="1" x14ac:dyDescent="0.25">
      <c r="A1106" s="344" t="s">
        <v>79</v>
      </c>
      <c r="B1106" s="52">
        <f>C1106</f>
        <v>0.4</v>
      </c>
      <c r="C1106" s="244">
        <v>0.4</v>
      </c>
      <c r="D1106" s="99"/>
      <c r="E1106" s="19"/>
      <c r="F1106" s="22"/>
      <c r="G1106" s="108"/>
      <c r="H1106" s="104"/>
      <c r="I1106" s="23"/>
      <c r="J1106" s="179"/>
      <c r="K1106" s="179"/>
      <c r="L1106" s="179"/>
      <c r="M1106" s="179"/>
      <c r="N1106" s="179"/>
      <c r="O1106" s="179"/>
      <c r="P1106" s="179"/>
      <c r="Q1106" s="179"/>
      <c r="R1106" s="179"/>
      <c r="S1106" s="179"/>
    </row>
    <row r="1107" spans="1:19" s="114" customFormat="1" ht="21.75" customHeight="1" x14ac:dyDescent="0.25">
      <c r="A1107" s="15" t="s">
        <v>182</v>
      </c>
      <c r="B1107" s="44">
        <f>C1107*1.33</f>
        <v>16.319099999999999</v>
      </c>
      <c r="C1107" s="558">
        <v>12.27</v>
      </c>
      <c r="D1107" s="99"/>
      <c r="E1107" s="19"/>
      <c r="F1107" s="22"/>
      <c r="G1107" s="108"/>
      <c r="H1107" s="104"/>
      <c r="I1107" s="23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79"/>
    </row>
    <row r="1108" spans="1:19" s="114" customFormat="1" ht="21.75" customHeight="1" x14ac:dyDescent="0.25">
      <c r="A1108" s="15" t="s">
        <v>183</v>
      </c>
      <c r="B1108" s="44">
        <f>C1107*1.43</f>
        <v>17.546099999999999</v>
      </c>
      <c r="C1108" s="559"/>
      <c r="D1108" s="99"/>
      <c r="E1108" s="19"/>
      <c r="F1108" s="22"/>
      <c r="G1108" s="108"/>
      <c r="H1108" s="104"/>
      <c r="I1108" s="23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79"/>
    </row>
    <row r="1109" spans="1:19" s="114" customFormat="1" ht="21.75" customHeight="1" x14ac:dyDescent="0.25">
      <c r="A1109" s="15" t="s">
        <v>184</v>
      </c>
      <c r="B1109" s="44">
        <f>C1107*1.54</f>
        <v>18.895800000000001</v>
      </c>
      <c r="C1109" s="559"/>
      <c r="D1109" s="99"/>
      <c r="E1109" s="19"/>
      <c r="F1109" s="22"/>
      <c r="G1109" s="108"/>
      <c r="H1109" s="104"/>
      <c r="I1109" s="23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79"/>
    </row>
    <row r="1110" spans="1:19" s="114" customFormat="1" ht="21.75" customHeight="1" x14ac:dyDescent="0.25">
      <c r="A1110" s="15" t="s">
        <v>185</v>
      </c>
      <c r="B1110" s="44">
        <f>C1107*1.67</f>
        <v>20.4909</v>
      </c>
      <c r="C1110" s="560"/>
      <c r="D1110" s="99"/>
      <c r="E1110" s="19"/>
      <c r="F1110" s="22"/>
      <c r="G1110" s="108"/>
      <c r="H1110" s="104"/>
      <c r="I1110" s="23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79"/>
    </row>
    <row r="1111" spans="1:19" s="114" customFormat="1" ht="21.75" customHeight="1" x14ac:dyDescent="0.25">
      <c r="A1111" s="188" t="s">
        <v>84</v>
      </c>
      <c r="B1111" s="44"/>
      <c r="C1111" s="345">
        <f>C1107+C1106+C1105+C1104+C1100+C1099</f>
        <v>101.255</v>
      </c>
      <c r="D1111" s="99"/>
      <c r="E1111" s="19"/>
      <c r="F1111" s="22"/>
      <c r="G1111" s="108"/>
      <c r="H1111" s="104"/>
      <c r="I1111" s="23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79"/>
    </row>
    <row r="1112" spans="1:19" s="114" customFormat="1" ht="21.75" customHeight="1" x14ac:dyDescent="0.25">
      <c r="A1112" s="15" t="s">
        <v>191</v>
      </c>
      <c r="B1112" s="44">
        <f>C1112</f>
        <v>10</v>
      </c>
      <c r="C1112" s="44">
        <v>10</v>
      </c>
      <c r="D1112" s="99"/>
      <c r="E1112" s="19"/>
      <c r="F1112" s="22"/>
      <c r="G1112" s="108"/>
      <c r="H1112" s="104"/>
      <c r="I1112" s="23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79"/>
    </row>
    <row r="1113" spans="1:19" s="114" customFormat="1" ht="21.75" customHeight="1" x14ac:dyDescent="0.25">
      <c r="A1113" s="15" t="s">
        <v>140</v>
      </c>
      <c r="B1113" s="44">
        <f>C1113</f>
        <v>5</v>
      </c>
      <c r="C1113" s="44">
        <v>5</v>
      </c>
      <c r="D1113" s="99"/>
      <c r="E1113" s="19"/>
      <c r="F1113" s="22"/>
      <c r="G1113" s="108"/>
      <c r="H1113" s="104"/>
      <c r="I1113" s="23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79"/>
    </row>
    <row r="1114" spans="1:19" s="114" customFormat="1" ht="21.75" customHeight="1" x14ac:dyDescent="0.25">
      <c r="A1114" s="289" t="s">
        <v>259</v>
      </c>
      <c r="B1114" s="222">
        <f>C1114</f>
        <v>10</v>
      </c>
      <c r="C1114" s="52">
        <v>10</v>
      </c>
      <c r="D1114" s="99"/>
      <c r="E1114" s="19"/>
      <c r="F1114" s="22"/>
      <c r="G1114" s="108"/>
      <c r="H1114" s="104"/>
      <c r="I1114" s="23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79"/>
    </row>
    <row r="1115" spans="1:19" s="114" customFormat="1" ht="21.75" customHeight="1" x14ac:dyDescent="0.25">
      <c r="A1115" s="188" t="s">
        <v>261</v>
      </c>
      <c r="B1115" s="222"/>
      <c r="C1115" s="317">
        <f>C1114+C1113+C1112+C1111</f>
        <v>126.255</v>
      </c>
      <c r="D1115" s="99"/>
      <c r="E1115" s="19"/>
      <c r="F1115" s="22"/>
      <c r="G1115" s="108"/>
      <c r="H1115" s="104"/>
      <c r="I1115" s="23"/>
      <c r="J1115" s="179"/>
      <c r="K1115" s="179"/>
      <c r="L1115" s="179"/>
      <c r="M1115" s="179"/>
      <c r="N1115" s="179"/>
      <c r="O1115" s="179"/>
      <c r="P1115" s="179"/>
      <c r="Q1115" s="179"/>
      <c r="R1115" s="179"/>
      <c r="S1115" s="179"/>
    </row>
    <row r="1116" spans="1:19" s="114" customFormat="1" ht="21.75" customHeight="1" x14ac:dyDescent="0.25">
      <c r="A1116" s="289" t="s">
        <v>260</v>
      </c>
      <c r="B1116" s="222">
        <f>C1116</f>
        <v>3</v>
      </c>
      <c r="C1116" s="52">
        <v>3</v>
      </c>
      <c r="D1116" s="99"/>
      <c r="E1116" s="19"/>
      <c r="F1116" s="22"/>
      <c r="G1116" s="108"/>
      <c r="H1116" s="104"/>
      <c r="I1116" s="23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79"/>
    </row>
    <row r="1117" spans="1:19" s="114" customFormat="1" ht="21.75" customHeight="1" x14ac:dyDescent="0.25">
      <c r="A1117" s="309" t="s">
        <v>225</v>
      </c>
      <c r="B1117" s="294"/>
      <c r="C1117" s="294"/>
      <c r="D1117" s="297">
        <v>180</v>
      </c>
      <c r="E1117" s="200">
        <v>4.63</v>
      </c>
      <c r="F1117" s="200">
        <v>3.76</v>
      </c>
      <c r="G1117" s="200">
        <v>42.93</v>
      </c>
      <c r="H1117" s="200">
        <v>194.69</v>
      </c>
      <c r="I1117" s="295" t="s">
        <v>308</v>
      </c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79"/>
    </row>
    <row r="1118" spans="1:19" s="114" customFormat="1" ht="21.75" customHeight="1" x14ac:dyDescent="0.25">
      <c r="A1118" s="15" t="s">
        <v>182</v>
      </c>
      <c r="B1118" s="44">
        <f>C1118*1.33</f>
        <v>219.45000000000002</v>
      </c>
      <c r="C1118" s="558">
        <v>165</v>
      </c>
      <c r="D1118" s="281"/>
      <c r="E1118" s="317"/>
      <c r="F1118" s="317"/>
      <c r="G1118" s="317"/>
      <c r="H1118" s="317"/>
      <c r="I1118" s="281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79"/>
    </row>
    <row r="1119" spans="1:19" s="114" customFormat="1" ht="21.75" customHeight="1" x14ac:dyDescent="0.25">
      <c r="A1119" s="15" t="s">
        <v>183</v>
      </c>
      <c r="B1119" s="44">
        <f>C1118*1.43</f>
        <v>235.95</v>
      </c>
      <c r="C1119" s="559"/>
      <c r="D1119" s="281"/>
      <c r="E1119" s="317"/>
      <c r="F1119" s="317"/>
      <c r="G1119" s="317"/>
      <c r="H1119" s="317"/>
      <c r="I1119" s="281"/>
      <c r="J1119" s="179"/>
      <c r="K1119" s="179"/>
      <c r="L1119" s="179"/>
      <c r="M1119" s="179"/>
      <c r="N1119" s="179"/>
      <c r="O1119" s="179"/>
      <c r="P1119" s="179"/>
      <c r="Q1119" s="179"/>
      <c r="R1119" s="179"/>
      <c r="S1119" s="179"/>
    </row>
    <row r="1120" spans="1:19" s="114" customFormat="1" ht="21.75" customHeight="1" x14ac:dyDescent="0.25">
      <c r="A1120" s="15" t="s">
        <v>184</v>
      </c>
      <c r="B1120" s="44">
        <f>C1118*1.54</f>
        <v>254.1</v>
      </c>
      <c r="C1120" s="559"/>
      <c r="D1120" s="281"/>
      <c r="E1120" s="317"/>
      <c r="F1120" s="317"/>
      <c r="G1120" s="317"/>
      <c r="H1120" s="317"/>
      <c r="I1120" s="281"/>
      <c r="J1120" s="179"/>
      <c r="K1120" s="179"/>
      <c r="L1120" s="179"/>
      <c r="M1120" s="179"/>
      <c r="N1120" s="179"/>
      <c r="O1120" s="179"/>
      <c r="P1120" s="179"/>
      <c r="Q1120" s="179"/>
      <c r="R1120" s="179"/>
      <c r="S1120" s="179"/>
    </row>
    <row r="1121" spans="1:19" s="114" customFormat="1" ht="21.75" customHeight="1" x14ac:dyDescent="0.25">
      <c r="A1121" s="15" t="s">
        <v>185</v>
      </c>
      <c r="B1121" s="44">
        <f>C1118*1.67</f>
        <v>275.55</v>
      </c>
      <c r="C1121" s="560"/>
      <c r="D1121" s="281"/>
      <c r="E1121" s="317"/>
      <c r="F1121" s="317"/>
      <c r="G1121" s="317"/>
      <c r="H1121" s="317"/>
      <c r="I1121" s="281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79"/>
    </row>
    <row r="1122" spans="1:19" s="114" customFormat="1" ht="21.75" customHeight="1" x14ac:dyDescent="0.25">
      <c r="A1122" s="21" t="s">
        <v>205</v>
      </c>
      <c r="B1122" s="10">
        <f>C1122</f>
        <v>0.5</v>
      </c>
      <c r="C1122" s="530">
        <v>0.5</v>
      </c>
      <c r="D1122" s="281"/>
      <c r="E1122" s="317"/>
      <c r="F1122" s="317"/>
      <c r="G1122" s="317"/>
      <c r="H1122" s="317"/>
      <c r="I1122" s="281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79"/>
    </row>
    <row r="1123" spans="1:19" s="114" customFormat="1" ht="21.75" customHeight="1" x14ac:dyDescent="0.25">
      <c r="A1123" s="306" t="s">
        <v>80</v>
      </c>
      <c r="B1123" s="63">
        <f>C1123</f>
        <v>5</v>
      </c>
      <c r="C1123" s="63">
        <v>5</v>
      </c>
      <c r="D1123" s="281"/>
      <c r="E1123" s="317"/>
      <c r="F1123" s="317"/>
      <c r="G1123" s="317"/>
      <c r="H1123" s="317"/>
      <c r="I1123" s="281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79"/>
    </row>
    <row r="1124" spans="1:19" s="114" customFormat="1" ht="21.75" customHeight="1" x14ac:dyDescent="0.25">
      <c r="A1124" s="306" t="s">
        <v>102</v>
      </c>
      <c r="B1124" s="63">
        <f>C1124</f>
        <v>27</v>
      </c>
      <c r="C1124" s="63">
        <v>27</v>
      </c>
      <c r="D1124" s="281"/>
      <c r="E1124" s="317"/>
      <c r="F1124" s="317"/>
      <c r="G1124" s="317"/>
      <c r="H1124" s="317"/>
      <c r="I1124" s="281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79"/>
    </row>
    <row r="1125" spans="1:19" s="114" customFormat="1" ht="21.75" customHeight="1" x14ac:dyDescent="0.25">
      <c r="A1125" s="204" t="s">
        <v>292</v>
      </c>
      <c r="B1125" s="205"/>
      <c r="C1125" s="205"/>
      <c r="D1125" s="206">
        <v>200</v>
      </c>
      <c r="E1125" s="200">
        <v>0.26</v>
      </c>
      <c r="F1125" s="200">
        <v>7.0000000000000007E-2</v>
      </c>
      <c r="G1125" s="200">
        <v>3.99</v>
      </c>
      <c r="H1125" s="200">
        <v>19.25</v>
      </c>
      <c r="I1125" s="251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79"/>
    </row>
    <row r="1126" spans="1:19" s="114" customFormat="1" ht="21.75" customHeight="1" x14ac:dyDescent="0.25">
      <c r="A1126" s="9" t="s">
        <v>144</v>
      </c>
      <c r="B1126" s="133">
        <f>C1126</f>
        <v>20</v>
      </c>
      <c r="C1126" s="133">
        <v>20</v>
      </c>
      <c r="D1126" s="6"/>
      <c r="E1126" s="22"/>
      <c r="F1126" s="22"/>
      <c r="G1126" s="22"/>
      <c r="H1126" s="52"/>
      <c r="I1126" s="1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79"/>
    </row>
    <row r="1127" spans="1:19" s="114" customFormat="1" ht="21.75" customHeight="1" x14ac:dyDescent="0.25">
      <c r="A1127" s="14" t="s">
        <v>16</v>
      </c>
      <c r="B1127" s="134">
        <f>C1127</f>
        <v>8</v>
      </c>
      <c r="C1127" s="222">
        <v>8</v>
      </c>
      <c r="D1127" s="6"/>
      <c r="E1127" s="22"/>
      <c r="F1127" s="8"/>
      <c r="G1127" s="8"/>
      <c r="H1127" s="317"/>
      <c r="I1127" s="1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79"/>
    </row>
    <row r="1128" spans="1:19" s="114" customFormat="1" ht="21.75" customHeight="1" x14ac:dyDescent="0.25">
      <c r="A1128" s="40" t="s">
        <v>85</v>
      </c>
      <c r="B1128" s="41">
        <f>C1128</f>
        <v>200</v>
      </c>
      <c r="C1128" s="41">
        <v>200</v>
      </c>
      <c r="D1128" s="6"/>
      <c r="E1128" s="22"/>
      <c r="F1128" s="8"/>
      <c r="G1128" s="8"/>
      <c r="H1128" s="317"/>
      <c r="I1128" s="1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79"/>
    </row>
    <row r="1129" spans="1:19" s="114" customFormat="1" ht="21.75" customHeight="1" x14ac:dyDescent="0.25">
      <c r="A1129" s="212"/>
      <c r="B1129" s="213"/>
      <c r="C1129" s="213"/>
      <c r="D1129" s="214"/>
      <c r="E1129" s="200"/>
      <c r="F1129" s="211"/>
      <c r="G1129" s="211"/>
      <c r="H1129" s="211"/>
      <c r="I1129" s="251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79"/>
    </row>
    <row r="1130" spans="1:19" s="114" customFormat="1" ht="21.75" customHeight="1" x14ac:dyDescent="0.25">
      <c r="A1130" s="302" t="s">
        <v>110</v>
      </c>
      <c r="B1130" s="294">
        <f>C1130</f>
        <v>22</v>
      </c>
      <c r="C1130" s="294">
        <v>22</v>
      </c>
      <c r="D1130" s="229" t="s">
        <v>147</v>
      </c>
      <c r="E1130" s="200">
        <v>1.76</v>
      </c>
      <c r="F1130" s="200">
        <v>0.28000000000000003</v>
      </c>
      <c r="G1130" s="200">
        <v>11.66</v>
      </c>
      <c r="H1130" s="200">
        <v>55.88</v>
      </c>
      <c r="I1130" s="251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79"/>
    </row>
    <row r="1131" spans="1:19" s="114" customFormat="1" ht="21.75" customHeight="1" x14ac:dyDescent="0.25">
      <c r="A1131" s="424" t="s">
        <v>318</v>
      </c>
      <c r="B1131" s="385"/>
      <c r="C1131" s="385"/>
      <c r="D1131" s="394">
        <f>D1064+D1023</f>
        <v>1510</v>
      </c>
      <c r="E1131" s="386">
        <f>E1064+E1023</f>
        <v>55.63</v>
      </c>
      <c r="F1131" s="386">
        <f>F1064+F1023</f>
        <v>55.14</v>
      </c>
      <c r="G1131" s="386">
        <f>G1064+G1023</f>
        <v>231.58</v>
      </c>
      <c r="H1131" s="386">
        <f>H1064+H1023</f>
        <v>1633.6100000000001</v>
      </c>
      <c r="I1131" s="1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79"/>
    </row>
    <row r="1132" spans="1:19" s="114" customFormat="1" ht="34.5" customHeight="1" x14ac:dyDescent="0.25">
      <c r="A1132" s="564" t="s">
        <v>28</v>
      </c>
      <c r="B1132" s="565"/>
      <c r="C1132" s="565"/>
      <c r="D1132" s="565"/>
      <c r="E1132" s="565"/>
      <c r="F1132" s="565"/>
      <c r="G1132" s="565"/>
      <c r="H1132" s="566"/>
      <c r="I1132" s="8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79"/>
    </row>
    <row r="1133" spans="1:19" s="114" customFormat="1" ht="34.5" customHeight="1" x14ac:dyDescent="0.25">
      <c r="A1133" s="573" t="s">
        <v>2</v>
      </c>
      <c r="B1133" s="576" t="s">
        <v>3</v>
      </c>
      <c r="C1133" s="576" t="s">
        <v>4</v>
      </c>
      <c r="D1133" s="579" t="s">
        <v>5</v>
      </c>
      <c r="E1133" s="580"/>
      <c r="F1133" s="580"/>
      <c r="G1133" s="580"/>
      <c r="H1133" s="581"/>
      <c r="I1133" s="8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79"/>
    </row>
    <row r="1134" spans="1:19" s="114" customFormat="1" ht="34.5" customHeight="1" x14ac:dyDescent="0.25">
      <c r="A1134" s="574"/>
      <c r="B1134" s="577"/>
      <c r="C1134" s="577"/>
      <c r="D1134" s="591" t="s">
        <v>6</v>
      </c>
      <c r="E1134" s="573" t="s">
        <v>7</v>
      </c>
      <c r="F1134" s="573" t="s">
        <v>8</v>
      </c>
      <c r="G1134" s="573" t="s">
        <v>9</v>
      </c>
      <c r="H1134" s="582" t="s">
        <v>10</v>
      </c>
      <c r="I1134" s="8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79"/>
    </row>
    <row r="1135" spans="1:19" s="114" customFormat="1" ht="3.75" customHeight="1" x14ac:dyDescent="0.25">
      <c r="A1135" s="575"/>
      <c r="B1135" s="578"/>
      <c r="C1135" s="578"/>
      <c r="D1135" s="592"/>
      <c r="E1135" s="575"/>
      <c r="F1135" s="575"/>
      <c r="G1135" s="575"/>
      <c r="H1135" s="583"/>
      <c r="I1135" s="8"/>
      <c r="J1135" s="179"/>
      <c r="K1135" s="179"/>
      <c r="L1135" s="179"/>
      <c r="M1135" s="179"/>
      <c r="N1135" s="179"/>
      <c r="O1135" s="179"/>
      <c r="P1135" s="179"/>
      <c r="Q1135" s="179"/>
      <c r="R1135" s="179"/>
      <c r="S1135" s="179"/>
    </row>
    <row r="1136" spans="1:19" s="114" customFormat="1" ht="29.25" customHeight="1" x14ac:dyDescent="0.25">
      <c r="A1136" s="567" t="s">
        <v>42</v>
      </c>
      <c r="B1136" s="567"/>
      <c r="C1136" s="567"/>
      <c r="D1136" s="221">
        <f>D1137+D1156+D1173+D1189+D1194</f>
        <v>716</v>
      </c>
      <c r="E1136" s="203">
        <f>E1137+E1156+E1173+E1189+E1194</f>
        <v>23.130000000000003</v>
      </c>
      <c r="F1136" s="203">
        <f>F1137+F1156+F1173+F1189+F1194</f>
        <v>23.65</v>
      </c>
      <c r="G1136" s="203">
        <f>G1137+G1156+G1173+G1189+G1194</f>
        <v>97.09</v>
      </c>
      <c r="H1136" s="203">
        <f>H1137+H1156+H1173+H1189+H1194</f>
        <v>676.65000000000009</v>
      </c>
      <c r="I1136" s="298"/>
      <c r="J1136" s="179"/>
      <c r="K1136" s="179"/>
      <c r="L1136" s="179"/>
      <c r="M1136" s="179"/>
      <c r="N1136" s="179"/>
      <c r="O1136" s="179"/>
      <c r="P1136" s="179"/>
      <c r="Q1136" s="179"/>
      <c r="R1136" s="179"/>
      <c r="S1136" s="179"/>
    </row>
    <row r="1137" spans="1:19" s="114" customFormat="1" ht="21.75" customHeight="1" x14ac:dyDescent="0.25">
      <c r="A1137" s="325" t="s">
        <v>241</v>
      </c>
      <c r="B1137" s="326"/>
      <c r="C1137" s="327"/>
      <c r="D1137" s="328">
        <v>100</v>
      </c>
      <c r="E1137" s="200">
        <v>1</v>
      </c>
      <c r="F1137" s="200">
        <v>0.13</v>
      </c>
      <c r="G1137" s="235">
        <v>3.6</v>
      </c>
      <c r="H1137" s="235">
        <v>19.079999999999998</v>
      </c>
      <c r="I1137" s="200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79"/>
    </row>
    <row r="1138" spans="1:19" s="114" customFormat="1" ht="21.75" customHeight="1" x14ac:dyDescent="0.25">
      <c r="A1138" s="9" t="s">
        <v>91</v>
      </c>
      <c r="B1138" s="10">
        <f>C1138*1.05</f>
        <v>44.1</v>
      </c>
      <c r="C1138" s="556">
        <v>42</v>
      </c>
      <c r="D1138" s="99"/>
      <c r="E1138" s="19"/>
      <c r="F1138" s="22"/>
      <c r="G1138" s="108"/>
      <c r="H1138" s="104"/>
      <c r="I1138" s="23"/>
      <c r="J1138" s="179"/>
      <c r="K1138" s="179"/>
      <c r="L1138" s="179"/>
      <c r="M1138" s="179"/>
      <c r="N1138" s="179"/>
      <c r="O1138" s="179"/>
      <c r="P1138" s="179"/>
      <c r="Q1138" s="179"/>
      <c r="R1138" s="179"/>
      <c r="S1138" s="179"/>
    </row>
    <row r="1139" spans="1:19" s="114" customFormat="1" ht="21.75" customHeight="1" x14ac:dyDescent="0.25">
      <c r="A1139" s="9" t="s">
        <v>92</v>
      </c>
      <c r="B1139" s="10">
        <f>C1138*1.02</f>
        <v>42.84</v>
      </c>
      <c r="C1139" s="557"/>
      <c r="D1139" s="99"/>
      <c r="E1139" s="19"/>
      <c r="F1139" s="22"/>
      <c r="G1139" s="108"/>
      <c r="H1139" s="104"/>
      <c r="I1139" s="23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79"/>
    </row>
    <row r="1140" spans="1:19" s="114" customFormat="1" ht="21.75" customHeight="1" x14ac:dyDescent="0.25">
      <c r="A1140" s="5" t="s">
        <v>66</v>
      </c>
      <c r="B1140" s="6">
        <f>C1140*1.33</f>
        <v>21.28</v>
      </c>
      <c r="C1140" s="6">
        <v>16</v>
      </c>
      <c r="D1140" s="99"/>
      <c r="E1140" s="19"/>
      <c r="F1140" s="22"/>
      <c r="G1140" s="108"/>
      <c r="H1140" s="104"/>
      <c r="I1140" s="23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79"/>
    </row>
    <row r="1141" spans="1:19" s="114" customFormat="1" ht="21.75" customHeight="1" x14ac:dyDescent="0.25">
      <c r="A1141" s="9" t="s">
        <v>242</v>
      </c>
      <c r="B1141" s="10">
        <f>C1141*1.05</f>
        <v>44.1</v>
      </c>
      <c r="C1141" s="556">
        <v>42</v>
      </c>
      <c r="D1141" s="99"/>
      <c r="E1141" s="19"/>
      <c r="F1141" s="22"/>
      <c r="G1141" s="108"/>
      <c r="H1141" s="104"/>
      <c r="I1141" s="23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79"/>
    </row>
    <row r="1142" spans="1:19" s="114" customFormat="1" ht="21.75" customHeight="1" x14ac:dyDescent="0.25">
      <c r="A1142" s="9" t="s">
        <v>243</v>
      </c>
      <c r="B1142" s="10">
        <f>C1141*1.02</f>
        <v>42.84</v>
      </c>
      <c r="C1142" s="557"/>
      <c r="D1142" s="99"/>
      <c r="E1142" s="19"/>
      <c r="F1142" s="22"/>
      <c r="G1142" s="108"/>
      <c r="H1142" s="104"/>
      <c r="I1142" s="23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79"/>
    </row>
    <row r="1143" spans="1:19" s="114" customFormat="1" ht="21.75" customHeight="1" x14ac:dyDescent="0.25">
      <c r="A1143" s="626" t="s">
        <v>13</v>
      </c>
      <c r="B1143" s="627"/>
      <c r="C1143" s="627"/>
      <c r="D1143" s="627"/>
      <c r="E1143" s="627"/>
      <c r="F1143" s="627"/>
      <c r="G1143" s="627"/>
      <c r="H1143" s="627"/>
      <c r="I1143" s="628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79"/>
    </row>
    <row r="1144" spans="1:19" s="114" customFormat="1" ht="21.75" customHeight="1" x14ac:dyDescent="0.25">
      <c r="A1144" s="237" t="s">
        <v>115</v>
      </c>
      <c r="B1144" s="230"/>
      <c r="C1144" s="230"/>
      <c r="D1144" s="206">
        <v>100</v>
      </c>
      <c r="E1144" s="211">
        <v>14.41</v>
      </c>
      <c r="F1144" s="211">
        <v>9.77</v>
      </c>
      <c r="G1144" s="211">
        <v>6.68</v>
      </c>
      <c r="H1144" s="211">
        <v>128.25</v>
      </c>
      <c r="I1144" s="200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79"/>
    </row>
    <row r="1145" spans="1:19" s="114" customFormat="1" ht="21.75" customHeight="1" x14ac:dyDescent="0.25">
      <c r="A1145" s="15" t="s">
        <v>116</v>
      </c>
      <c r="B1145" s="62">
        <f>C1145*1.25</f>
        <v>62.5</v>
      </c>
      <c r="C1145" s="556">
        <v>50</v>
      </c>
      <c r="D1145" s="125"/>
      <c r="E1145" s="17"/>
      <c r="F1145" s="17"/>
      <c r="G1145" s="17"/>
      <c r="H1145" s="17"/>
      <c r="I1145" s="317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79"/>
    </row>
    <row r="1146" spans="1:19" s="114" customFormat="1" ht="21.75" customHeight="1" x14ac:dyDescent="0.25">
      <c r="A1146" s="15" t="s">
        <v>117</v>
      </c>
      <c r="B1146" s="62">
        <f>C1145*1.35</f>
        <v>67.5</v>
      </c>
      <c r="C1146" s="557"/>
      <c r="D1146" s="125"/>
      <c r="E1146" s="17"/>
      <c r="F1146" s="17"/>
      <c r="G1146" s="17"/>
      <c r="H1146" s="17"/>
      <c r="I1146" s="317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79"/>
    </row>
    <row r="1147" spans="1:19" s="114" customFormat="1" ht="21.75" customHeight="1" x14ac:dyDescent="0.25">
      <c r="A1147" s="21" t="s">
        <v>89</v>
      </c>
      <c r="B1147" s="10">
        <f>C1147*1.25</f>
        <v>37.5</v>
      </c>
      <c r="C1147" s="556">
        <v>30</v>
      </c>
      <c r="D1147" s="125"/>
      <c r="E1147" s="17"/>
      <c r="F1147" s="17"/>
      <c r="G1147" s="17"/>
      <c r="H1147" s="17"/>
      <c r="I1147" s="317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79"/>
    </row>
    <row r="1148" spans="1:19" s="114" customFormat="1" ht="21.75" customHeight="1" x14ac:dyDescent="0.25">
      <c r="A1148" s="21" t="s">
        <v>90</v>
      </c>
      <c r="B1148" s="10">
        <f>C1147*1.33</f>
        <v>39.900000000000006</v>
      </c>
      <c r="C1148" s="557"/>
      <c r="D1148" s="125"/>
      <c r="E1148" s="17"/>
      <c r="F1148" s="17"/>
      <c r="G1148" s="17"/>
      <c r="H1148" s="17"/>
      <c r="I1148" s="317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79"/>
    </row>
    <row r="1149" spans="1:19" s="114" customFormat="1" ht="21.75" customHeight="1" x14ac:dyDescent="0.25">
      <c r="A1149" s="15" t="s">
        <v>118</v>
      </c>
      <c r="B1149" s="62">
        <f>C1149*1.13</f>
        <v>16.95</v>
      </c>
      <c r="C1149" s="62">
        <v>15</v>
      </c>
      <c r="D1149" s="125"/>
      <c r="E1149" s="17"/>
      <c r="F1149" s="17"/>
      <c r="G1149" s="17"/>
      <c r="H1149" s="17"/>
      <c r="I1149" s="317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79"/>
    </row>
    <row r="1150" spans="1:19" s="114" customFormat="1" ht="21.75" customHeight="1" x14ac:dyDescent="0.25">
      <c r="A1150" s="15" t="s">
        <v>119</v>
      </c>
      <c r="B1150" s="62">
        <f t="shared" ref="B1150:B1155" si="22">C1150</f>
        <v>0.55000000000000004</v>
      </c>
      <c r="C1150" s="62">
        <v>0.55000000000000004</v>
      </c>
      <c r="D1150" s="125"/>
      <c r="E1150" s="17"/>
      <c r="F1150" s="17"/>
      <c r="G1150" s="17"/>
      <c r="H1150" s="17"/>
      <c r="I1150" s="317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79"/>
    </row>
    <row r="1151" spans="1:19" s="114" customFormat="1" ht="21.75" customHeight="1" x14ac:dyDescent="0.25">
      <c r="A1151" s="18" t="s">
        <v>71</v>
      </c>
      <c r="B1151" s="6">
        <f t="shared" si="22"/>
        <v>7</v>
      </c>
      <c r="C1151" s="6">
        <v>7</v>
      </c>
      <c r="D1151" s="67"/>
      <c r="E1151" s="119"/>
      <c r="F1151" s="119"/>
      <c r="G1151" s="119"/>
      <c r="H1151" s="67"/>
      <c r="I1151" s="30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79"/>
    </row>
    <row r="1152" spans="1:19" s="114" customFormat="1" ht="21.75" customHeight="1" x14ac:dyDescent="0.25">
      <c r="A1152" s="18" t="s">
        <v>96</v>
      </c>
      <c r="B1152" s="6">
        <f t="shared" si="22"/>
        <v>10</v>
      </c>
      <c r="C1152" s="6">
        <v>10</v>
      </c>
      <c r="D1152" s="67"/>
      <c r="E1152" s="119"/>
      <c r="F1152" s="119"/>
      <c r="G1152" s="119"/>
      <c r="H1152" s="67"/>
      <c r="I1152" s="30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79"/>
    </row>
    <row r="1153" spans="1:19" s="114" customFormat="1" ht="21.75" customHeight="1" x14ac:dyDescent="0.25">
      <c r="A1153" s="18" t="s">
        <v>79</v>
      </c>
      <c r="B1153" s="6">
        <f t="shared" si="22"/>
        <v>0.2</v>
      </c>
      <c r="C1153" s="6">
        <v>0.2</v>
      </c>
      <c r="D1153" s="67"/>
      <c r="E1153" s="119"/>
      <c r="F1153" s="119"/>
      <c r="G1153" s="119"/>
      <c r="H1153" s="67"/>
      <c r="I1153" s="30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79"/>
    </row>
    <row r="1154" spans="1:19" s="114" customFormat="1" ht="21.75" customHeight="1" x14ac:dyDescent="0.25">
      <c r="A1154" s="18" t="s">
        <v>104</v>
      </c>
      <c r="B1154" s="6">
        <f t="shared" si="22"/>
        <v>0.5</v>
      </c>
      <c r="C1154" s="6">
        <v>0.5</v>
      </c>
      <c r="D1154" s="67"/>
      <c r="E1154" s="119"/>
      <c r="F1154" s="119"/>
      <c r="G1154" s="119"/>
      <c r="H1154" s="67"/>
      <c r="I1154" s="30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79"/>
    </row>
    <row r="1155" spans="1:19" s="114" customFormat="1" ht="21.75" customHeight="1" x14ac:dyDescent="0.25">
      <c r="A1155" s="18" t="s">
        <v>120</v>
      </c>
      <c r="B1155" s="6">
        <f t="shared" si="22"/>
        <v>2</v>
      </c>
      <c r="C1155" s="6">
        <v>2</v>
      </c>
      <c r="D1155" s="67"/>
      <c r="E1155" s="119"/>
      <c r="F1155" s="119"/>
      <c r="G1155" s="119"/>
      <c r="H1155" s="67"/>
      <c r="I1155" s="30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79"/>
    </row>
    <row r="1156" spans="1:19" s="114" customFormat="1" ht="21.75" customHeight="1" x14ac:dyDescent="0.25">
      <c r="A1156" s="249" t="s">
        <v>232</v>
      </c>
      <c r="B1156" s="200"/>
      <c r="C1156" s="200"/>
      <c r="D1156" s="206">
        <v>180</v>
      </c>
      <c r="E1156" s="218">
        <v>9.59</v>
      </c>
      <c r="F1156" s="200">
        <v>16.350000000000001</v>
      </c>
      <c r="G1156" s="235">
        <v>23.89</v>
      </c>
      <c r="H1156" s="235">
        <v>269.72000000000003</v>
      </c>
      <c r="I1156" s="218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79"/>
    </row>
    <row r="1157" spans="1:19" s="114" customFormat="1" ht="21.75" customHeight="1" x14ac:dyDescent="0.25">
      <c r="A1157" s="12" t="s">
        <v>169</v>
      </c>
      <c r="B1157" s="52">
        <f>C1157</f>
        <v>25</v>
      </c>
      <c r="C1157" s="22">
        <v>25</v>
      </c>
      <c r="D1157" s="99"/>
      <c r="E1157" s="19"/>
      <c r="F1157" s="22"/>
      <c r="G1157" s="108"/>
      <c r="H1157" s="104"/>
      <c r="I1157" s="23"/>
      <c r="J1157" s="179"/>
      <c r="K1157" s="179"/>
      <c r="L1157" s="179"/>
      <c r="M1157" s="179"/>
      <c r="N1157" s="179"/>
      <c r="O1157" s="179"/>
      <c r="P1157" s="179"/>
      <c r="Q1157" s="179"/>
      <c r="R1157" s="179"/>
      <c r="S1157" s="179"/>
    </row>
    <row r="1158" spans="1:19" s="114" customFormat="1" ht="21.75" customHeight="1" x14ac:dyDescent="0.25">
      <c r="A1158" s="21" t="s">
        <v>89</v>
      </c>
      <c r="B1158" s="10">
        <f>C1158*1.25</f>
        <v>31.25</v>
      </c>
      <c r="C1158" s="556">
        <v>25</v>
      </c>
      <c r="D1158" s="99"/>
      <c r="E1158" s="19"/>
      <c r="F1158" s="22"/>
      <c r="G1158" s="108"/>
      <c r="H1158" s="104"/>
      <c r="I1158" s="23"/>
      <c r="J1158" s="179"/>
      <c r="K1158" s="179"/>
      <c r="L1158" s="179"/>
      <c r="M1158" s="179"/>
      <c r="N1158" s="179"/>
      <c r="O1158" s="179"/>
      <c r="P1158" s="179"/>
      <c r="Q1158" s="179"/>
      <c r="R1158" s="179"/>
      <c r="S1158" s="179"/>
    </row>
    <row r="1159" spans="1:19" s="114" customFormat="1" ht="21.75" customHeight="1" x14ac:dyDescent="0.25">
      <c r="A1159" s="21" t="s">
        <v>90</v>
      </c>
      <c r="B1159" s="10">
        <f>C1158*1.33</f>
        <v>33.25</v>
      </c>
      <c r="C1159" s="557"/>
      <c r="D1159" s="99"/>
      <c r="E1159" s="19"/>
      <c r="F1159" s="22"/>
      <c r="G1159" s="108"/>
      <c r="H1159" s="104"/>
      <c r="I1159" s="23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79"/>
    </row>
    <row r="1160" spans="1:19" s="114" customFormat="1" ht="21.75" customHeight="1" x14ac:dyDescent="0.25">
      <c r="A1160" s="9" t="s">
        <v>70</v>
      </c>
      <c r="B1160" s="10">
        <f>C1160*1.18</f>
        <v>29.5</v>
      </c>
      <c r="C1160" s="10">
        <v>25</v>
      </c>
      <c r="D1160" s="99"/>
      <c r="E1160" s="19"/>
      <c r="F1160" s="22"/>
      <c r="G1160" s="108"/>
      <c r="H1160" s="104"/>
      <c r="I1160" s="23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79"/>
    </row>
    <row r="1161" spans="1:19" s="114" customFormat="1" ht="21.75" customHeight="1" x14ac:dyDescent="0.25">
      <c r="A1161" s="9" t="s">
        <v>71</v>
      </c>
      <c r="B1161" s="10">
        <f>C1161</f>
        <v>10</v>
      </c>
      <c r="C1161" s="10">
        <v>10</v>
      </c>
      <c r="D1161" s="99"/>
      <c r="E1161" s="19"/>
      <c r="F1161" s="22"/>
      <c r="G1161" s="108"/>
      <c r="H1161" s="104"/>
      <c r="I1161" s="23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79"/>
    </row>
    <row r="1162" spans="1:19" s="114" customFormat="1" ht="21.75" customHeight="1" x14ac:dyDescent="0.25">
      <c r="A1162" s="12" t="s">
        <v>231</v>
      </c>
      <c r="B1162" s="52">
        <f>C1162</f>
        <v>10</v>
      </c>
      <c r="C1162" s="22">
        <v>10</v>
      </c>
      <c r="D1162" s="99"/>
      <c r="E1162" s="19"/>
      <c r="F1162" s="22"/>
      <c r="G1162" s="108"/>
      <c r="H1162" s="104"/>
      <c r="I1162" s="23"/>
      <c r="J1162" s="179"/>
      <c r="K1162" s="179"/>
      <c r="L1162" s="179"/>
      <c r="M1162" s="179"/>
      <c r="N1162" s="179"/>
      <c r="O1162" s="179"/>
      <c r="P1162" s="179"/>
      <c r="Q1162" s="179"/>
      <c r="R1162" s="179"/>
      <c r="S1162" s="179"/>
    </row>
    <row r="1163" spans="1:19" s="114" customFormat="1" ht="21.75" customHeight="1" x14ac:dyDescent="0.25">
      <c r="A1163" s="12" t="s">
        <v>88</v>
      </c>
      <c r="B1163" s="52">
        <f>C1163*1.26</f>
        <v>2.52</v>
      </c>
      <c r="C1163" s="22">
        <v>2</v>
      </c>
      <c r="D1163" s="99"/>
      <c r="E1163" s="19"/>
      <c r="F1163" s="22"/>
      <c r="G1163" s="108"/>
      <c r="H1163" s="104"/>
      <c r="I1163" s="23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79"/>
    </row>
    <row r="1164" spans="1:19" s="114" customFormat="1" ht="21.75" customHeight="1" x14ac:dyDescent="0.25">
      <c r="A1164" s="12" t="s">
        <v>205</v>
      </c>
      <c r="B1164" s="52">
        <f t="shared" ref="B1164:B1170" si="23">C1164</f>
        <v>0.5</v>
      </c>
      <c r="C1164" s="22">
        <v>0.5</v>
      </c>
      <c r="D1164" s="99"/>
      <c r="E1164" s="19"/>
      <c r="F1164" s="22"/>
      <c r="G1164" s="108"/>
      <c r="H1164" s="104"/>
      <c r="I1164" s="23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79"/>
    </row>
    <row r="1165" spans="1:19" s="114" customFormat="1" ht="21.75" customHeight="1" x14ac:dyDescent="0.25">
      <c r="A1165" s="12" t="s">
        <v>104</v>
      </c>
      <c r="B1165" s="52">
        <f t="shared" si="23"/>
        <v>1</v>
      </c>
      <c r="C1165" s="22">
        <v>1</v>
      </c>
      <c r="D1165" s="99"/>
      <c r="E1165" s="19"/>
      <c r="F1165" s="22"/>
      <c r="G1165" s="108"/>
      <c r="H1165" s="104"/>
      <c r="I1165" s="23"/>
      <c r="J1165" s="179"/>
      <c r="K1165" s="179"/>
      <c r="L1165" s="179"/>
      <c r="M1165" s="179"/>
      <c r="N1165" s="179"/>
      <c r="O1165" s="179"/>
      <c r="P1165" s="179"/>
      <c r="Q1165" s="179"/>
      <c r="R1165" s="179"/>
      <c r="S1165" s="179"/>
    </row>
    <row r="1166" spans="1:19" s="114" customFormat="1" ht="21.75" customHeight="1" x14ac:dyDescent="0.25">
      <c r="A1166" s="12" t="s">
        <v>233</v>
      </c>
      <c r="B1166" s="52">
        <f t="shared" si="23"/>
        <v>0.5</v>
      </c>
      <c r="C1166" s="22">
        <v>0.5</v>
      </c>
      <c r="D1166" s="99"/>
      <c r="E1166" s="19"/>
      <c r="F1166" s="22"/>
      <c r="G1166" s="108"/>
      <c r="H1166" s="104"/>
      <c r="I1166" s="23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79"/>
    </row>
    <row r="1167" spans="1:19" s="114" customFormat="1" ht="21.75" customHeight="1" x14ac:dyDescent="0.25">
      <c r="A1167" s="12" t="s">
        <v>234</v>
      </c>
      <c r="B1167" s="52">
        <f t="shared" si="23"/>
        <v>0.5</v>
      </c>
      <c r="C1167" s="22">
        <v>0.5</v>
      </c>
      <c r="D1167" s="99"/>
      <c r="E1167" s="19"/>
      <c r="F1167" s="22"/>
      <c r="G1167" s="108"/>
      <c r="H1167" s="104"/>
      <c r="I1167" s="23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79"/>
    </row>
    <row r="1168" spans="1:19" s="114" customFormat="1" ht="21.75" customHeight="1" x14ac:dyDescent="0.25">
      <c r="A1168" s="12" t="s">
        <v>85</v>
      </c>
      <c r="B1168" s="52">
        <f t="shared" si="23"/>
        <v>150</v>
      </c>
      <c r="C1168" s="22">
        <v>150</v>
      </c>
      <c r="D1168" s="99"/>
      <c r="E1168" s="19"/>
      <c r="F1168" s="22"/>
      <c r="G1168" s="108"/>
      <c r="H1168" s="104"/>
      <c r="I1168" s="23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79"/>
    </row>
    <row r="1169" spans="1:19" s="114" customFormat="1" ht="21.75" customHeight="1" x14ac:dyDescent="0.25">
      <c r="A1169" s="12" t="s">
        <v>141</v>
      </c>
      <c r="B1169" s="52">
        <f t="shared" si="23"/>
        <v>55</v>
      </c>
      <c r="C1169" s="22">
        <v>55</v>
      </c>
      <c r="D1169" s="99"/>
      <c r="E1169" s="19"/>
      <c r="F1169" s="22"/>
      <c r="G1169" s="108"/>
      <c r="H1169" s="104"/>
      <c r="I1169" s="23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79"/>
    </row>
    <row r="1170" spans="1:19" s="114" customFormat="1" ht="21.75" customHeight="1" x14ac:dyDescent="0.25">
      <c r="A1170" s="12" t="s">
        <v>133</v>
      </c>
      <c r="B1170" s="52">
        <f t="shared" si="23"/>
        <v>20</v>
      </c>
      <c r="C1170" s="22">
        <v>20</v>
      </c>
      <c r="D1170" s="99"/>
      <c r="E1170" s="19"/>
      <c r="F1170" s="22"/>
      <c r="G1170" s="108"/>
      <c r="H1170" s="104"/>
      <c r="I1170" s="23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79"/>
    </row>
    <row r="1171" spans="1:19" s="114" customFormat="1" ht="21.75" customHeight="1" x14ac:dyDescent="0.25">
      <c r="A1171" s="12" t="s">
        <v>235</v>
      </c>
      <c r="B1171" s="52">
        <f>C1171*1.25</f>
        <v>1.25</v>
      </c>
      <c r="C1171" s="22">
        <v>1</v>
      </c>
      <c r="D1171" s="99"/>
      <c r="E1171" s="19"/>
      <c r="F1171" s="22"/>
      <c r="G1171" s="108"/>
      <c r="H1171" s="104"/>
      <c r="I1171" s="23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79"/>
    </row>
    <row r="1172" spans="1:19" s="114" customFormat="1" ht="21.75" customHeight="1" x14ac:dyDescent="0.25">
      <c r="A1172" s="12" t="s">
        <v>161</v>
      </c>
      <c r="B1172" s="52">
        <f>C1172</f>
        <v>2</v>
      </c>
      <c r="C1172" s="22">
        <v>2</v>
      </c>
      <c r="D1172" s="99"/>
      <c r="E1172" s="19"/>
      <c r="F1172" s="22"/>
      <c r="G1172" s="108"/>
      <c r="H1172" s="104"/>
      <c r="I1172" s="23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79"/>
    </row>
    <row r="1173" spans="1:19" s="114" customFormat="1" ht="21.75" customHeight="1" x14ac:dyDescent="0.25">
      <c r="A1173" s="249" t="s">
        <v>236</v>
      </c>
      <c r="B1173" s="200"/>
      <c r="C1173" s="200"/>
      <c r="D1173" s="206">
        <v>180</v>
      </c>
      <c r="E1173" s="218">
        <v>7.9</v>
      </c>
      <c r="F1173" s="200">
        <v>6.43</v>
      </c>
      <c r="G1173" s="235">
        <v>34.22</v>
      </c>
      <c r="H1173" s="235">
        <v>221.87</v>
      </c>
      <c r="I1173" s="218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79"/>
    </row>
    <row r="1174" spans="1:19" s="114" customFormat="1" ht="21.75" customHeight="1" x14ac:dyDescent="0.25">
      <c r="A1174" s="321" t="s">
        <v>237</v>
      </c>
      <c r="B1174" s="317"/>
      <c r="C1174" s="8"/>
      <c r="D1174" s="322">
        <v>30</v>
      </c>
      <c r="E1174" s="19"/>
      <c r="F1174" s="22"/>
      <c r="G1174" s="108"/>
      <c r="H1174" s="104"/>
      <c r="I1174" s="23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79"/>
    </row>
    <row r="1175" spans="1:19" s="114" customFormat="1" ht="21.75" customHeight="1" x14ac:dyDescent="0.25">
      <c r="A1175" s="12" t="s">
        <v>124</v>
      </c>
      <c r="B1175" s="52">
        <f t="shared" ref="B1175:B1180" si="24">C1175</f>
        <v>22</v>
      </c>
      <c r="C1175" s="6">
        <v>22</v>
      </c>
      <c r="D1175" s="323"/>
      <c r="E1175" s="19"/>
      <c r="F1175" s="22"/>
      <c r="G1175" s="108"/>
      <c r="H1175" s="104"/>
      <c r="I1175" s="23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79"/>
    </row>
    <row r="1176" spans="1:19" s="114" customFormat="1" ht="21.75" customHeight="1" x14ac:dyDescent="0.25">
      <c r="A1176" s="12" t="s">
        <v>140</v>
      </c>
      <c r="B1176" s="52">
        <f t="shared" si="24"/>
        <v>11.5</v>
      </c>
      <c r="C1176" s="6">
        <v>11.5</v>
      </c>
      <c r="D1176" s="323"/>
      <c r="E1176" s="19"/>
      <c r="F1176" s="22"/>
      <c r="G1176" s="108"/>
      <c r="H1176" s="104"/>
      <c r="I1176" s="23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79"/>
    </row>
    <row r="1177" spans="1:19" s="114" customFormat="1" ht="21.75" customHeight="1" x14ac:dyDescent="0.25">
      <c r="A1177" s="12" t="s">
        <v>104</v>
      </c>
      <c r="B1177" s="52">
        <f t="shared" si="24"/>
        <v>2</v>
      </c>
      <c r="C1177" s="6">
        <v>2</v>
      </c>
      <c r="D1177" s="323"/>
      <c r="E1177" s="19"/>
      <c r="F1177" s="22"/>
      <c r="G1177" s="108"/>
      <c r="H1177" s="104"/>
      <c r="I1177" s="23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79"/>
    </row>
    <row r="1178" spans="1:19" s="114" customFormat="1" ht="21.75" customHeight="1" x14ac:dyDescent="0.25">
      <c r="A1178" s="12" t="s">
        <v>71</v>
      </c>
      <c r="B1178" s="52">
        <f t="shared" si="24"/>
        <v>1</v>
      </c>
      <c r="C1178" s="6">
        <v>1</v>
      </c>
      <c r="D1178" s="323"/>
      <c r="E1178" s="19"/>
      <c r="F1178" s="22"/>
      <c r="G1178" s="108"/>
      <c r="H1178" s="104"/>
      <c r="I1178" s="23"/>
      <c r="J1178" s="179"/>
      <c r="K1178" s="179"/>
      <c r="L1178" s="179"/>
      <c r="M1178" s="179"/>
      <c r="N1178" s="179"/>
      <c r="O1178" s="179"/>
      <c r="P1178" s="179"/>
      <c r="Q1178" s="179"/>
      <c r="R1178" s="179"/>
      <c r="S1178" s="179"/>
    </row>
    <row r="1179" spans="1:19" s="114" customFormat="1" ht="21.75" customHeight="1" x14ac:dyDescent="0.25">
      <c r="A1179" s="12" t="s">
        <v>238</v>
      </c>
      <c r="B1179" s="52">
        <f t="shared" si="24"/>
        <v>2.5</v>
      </c>
      <c r="C1179" s="6">
        <v>2.5</v>
      </c>
      <c r="D1179" s="323"/>
      <c r="E1179" s="19"/>
      <c r="F1179" s="22"/>
      <c r="G1179" s="108"/>
      <c r="H1179" s="104"/>
      <c r="I1179" s="23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79"/>
    </row>
    <row r="1180" spans="1:19" s="114" customFormat="1" ht="21.75" customHeight="1" x14ac:dyDescent="0.25">
      <c r="A1180" s="12" t="s">
        <v>79</v>
      </c>
      <c r="B1180" s="52">
        <f t="shared" si="24"/>
        <v>0.01</v>
      </c>
      <c r="C1180" s="6">
        <v>0.01</v>
      </c>
      <c r="D1180" s="323"/>
      <c r="E1180" s="19"/>
      <c r="F1180" s="22"/>
      <c r="G1180" s="108"/>
      <c r="H1180" s="104"/>
      <c r="I1180" s="23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79"/>
    </row>
    <row r="1181" spans="1:19" s="114" customFormat="1" ht="21.75" customHeight="1" x14ac:dyDescent="0.25">
      <c r="A1181" s="321" t="s">
        <v>239</v>
      </c>
      <c r="B1181" s="317"/>
      <c r="C1181" s="8"/>
      <c r="D1181" s="99">
        <v>30</v>
      </c>
      <c r="E1181" s="19"/>
      <c r="F1181" s="22"/>
      <c r="G1181" s="108"/>
      <c r="H1181" s="104"/>
      <c r="I1181" s="23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79"/>
    </row>
    <row r="1182" spans="1:19" s="114" customFormat="1" ht="21.75" customHeight="1" x14ac:dyDescent="0.25">
      <c r="A1182" s="12" t="s">
        <v>86</v>
      </c>
      <c r="B1182" s="52">
        <f>C1182</f>
        <v>18</v>
      </c>
      <c r="C1182" s="22">
        <v>18</v>
      </c>
      <c r="D1182" s="99"/>
      <c r="E1182" s="19"/>
      <c r="F1182" s="22"/>
      <c r="G1182" s="108"/>
      <c r="H1182" s="104"/>
      <c r="I1182" s="23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79"/>
    </row>
    <row r="1183" spans="1:19" s="114" customFormat="1" ht="21.75" customHeight="1" x14ac:dyDescent="0.25">
      <c r="A1183" s="12" t="s">
        <v>85</v>
      </c>
      <c r="B1183" s="52">
        <f>C1183</f>
        <v>9</v>
      </c>
      <c r="C1183" s="22">
        <v>9</v>
      </c>
      <c r="D1183" s="99"/>
      <c r="E1183" s="19"/>
      <c r="F1183" s="22"/>
      <c r="G1183" s="108"/>
      <c r="H1183" s="104"/>
      <c r="I1183" s="23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79"/>
    </row>
    <row r="1184" spans="1:19" s="114" customFormat="1" ht="21.75" customHeight="1" x14ac:dyDescent="0.25">
      <c r="A1184" s="12" t="s">
        <v>104</v>
      </c>
      <c r="B1184" s="52">
        <f>C1184</f>
        <v>1</v>
      </c>
      <c r="C1184" s="22">
        <v>1</v>
      </c>
      <c r="D1184" s="99"/>
      <c r="E1184" s="19"/>
      <c r="F1184" s="22"/>
      <c r="G1184" s="108"/>
      <c r="H1184" s="104"/>
      <c r="I1184" s="23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79"/>
    </row>
    <row r="1185" spans="1:19" s="114" customFormat="1" ht="21.75" customHeight="1" x14ac:dyDescent="0.25">
      <c r="A1185" s="12" t="s">
        <v>107</v>
      </c>
      <c r="B1185" s="52"/>
      <c r="C1185" s="22">
        <v>1</v>
      </c>
      <c r="D1185" s="99"/>
      <c r="E1185" s="19"/>
      <c r="F1185" s="22"/>
      <c r="G1185" s="108"/>
      <c r="H1185" s="104"/>
      <c r="I1185" s="23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79"/>
    </row>
    <row r="1186" spans="1:19" s="114" customFormat="1" ht="21.75" hidden="1" customHeight="1" x14ac:dyDescent="0.25">
      <c r="A1186" s="289"/>
      <c r="B1186" s="222"/>
      <c r="C1186" s="523"/>
      <c r="D1186" s="99"/>
      <c r="E1186" s="19"/>
      <c r="F1186" s="22"/>
      <c r="G1186" s="108"/>
      <c r="H1186" s="104"/>
      <c r="I1186" s="23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79"/>
    </row>
    <row r="1187" spans="1:19" s="114" customFormat="1" ht="21.75" hidden="1" customHeight="1" x14ac:dyDescent="0.25">
      <c r="A1187" s="289"/>
      <c r="B1187" s="222"/>
      <c r="C1187" s="320"/>
      <c r="D1187" s="99"/>
      <c r="E1187" s="19"/>
      <c r="F1187" s="22"/>
      <c r="G1187" s="108"/>
      <c r="H1187" s="104"/>
      <c r="I1187" s="23"/>
      <c r="J1187" s="179"/>
      <c r="K1187" s="179"/>
      <c r="L1187" s="179"/>
      <c r="M1187" s="179"/>
      <c r="N1187" s="179"/>
      <c r="O1187" s="179"/>
      <c r="P1187" s="179"/>
      <c r="Q1187" s="179"/>
      <c r="R1187" s="179"/>
      <c r="S1187" s="179"/>
    </row>
    <row r="1188" spans="1:19" s="114" customFormat="1" ht="21.75" customHeight="1" x14ac:dyDescent="0.25">
      <c r="A1188" s="289" t="s">
        <v>240</v>
      </c>
      <c r="B1188" s="222">
        <f>C1188</f>
        <v>120</v>
      </c>
      <c r="C1188" s="324">
        <v>120</v>
      </c>
      <c r="D1188" s="99"/>
      <c r="E1188" s="19"/>
      <c r="F1188" s="22"/>
      <c r="G1188" s="108"/>
      <c r="H1188" s="104"/>
      <c r="I1188" s="23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79"/>
    </row>
    <row r="1189" spans="1:19" s="114" customFormat="1" ht="21.75" customHeight="1" x14ac:dyDescent="0.25">
      <c r="A1189" s="204" t="s">
        <v>273</v>
      </c>
      <c r="B1189" s="425"/>
      <c r="C1189" s="425"/>
      <c r="D1189" s="199" t="s">
        <v>14</v>
      </c>
      <c r="E1189" s="200">
        <v>0.16</v>
      </c>
      <c r="F1189" s="200">
        <v>0.08</v>
      </c>
      <c r="G1189" s="200">
        <v>8.5</v>
      </c>
      <c r="H1189" s="200">
        <v>37.18</v>
      </c>
      <c r="I1189" s="200" t="s">
        <v>305</v>
      </c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79"/>
    </row>
    <row r="1190" spans="1:19" s="114" customFormat="1" ht="21.75" customHeight="1" x14ac:dyDescent="0.25">
      <c r="A1190" s="9" t="s">
        <v>144</v>
      </c>
      <c r="B1190" s="133">
        <f>C1190</f>
        <v>20</v>
      </c>
      <c r="C1190" s="133">
        <v>20</v>
      </c>
      <c r="D1190" s="27"/>
      <c r="E1190" s="8"/>
      <c r="F1190" s="8"/>
      <c r="G1190" s="8"/>
      <c r="H1190" s="317"/>
      <c r="I1190" s="8"/>
      <c r="J1190" s="179"/>
      <c r="K1190" s="179"/>
      <c r="L1190" s="179"/>
      <c r="M1190" s="179"/>
      <c r="N1190" s="179"/>
      <c r="O1190" s="179"/>
      <c r="P1190" s="179"/>
      <c r="Q1190" s="179"/>
      <c r="R1190" s="179"/>
      <c r="S1190" s="179"/>
    </row>
    <row r="1191" spans="1:19" s="114" customFormat="1" ht="21.75" customHeight="1" x14ac:dyDescent="0.25">
      <c r="A1191" s="9" t="s">
        <v>112</v>
      </c>
      <c r="B1191" s="133">
        <f>C1191</f>
        <v>10</v>
      </c>
      <c r="C1191" s="133">
        <v>10</v>
      </c>
      <c r="D1191" s="181"/>
      <c r="E1191" s="8"/>
      <c r="F1191" s="8"/>
      <c r="G1191" s="8"/>
      <c r="H1191" s="317"/>
      <c r="I1191" s="8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79"/>
    </row>
    <row r="1192" spans="1:19" s="114" customFormat="1" ht="21.75" customHeight="1" x14ac:dyDescent="0.25">
      <c r="A1192" s="14" t="s">
        <v>16</v>
      </c>
      <c r="B1192" s="134">
        <f>C1192</f>
        <v>8</v>
      </c>
      <c r="C1192" s="222">
        <v>8</v>
      </c>
      <c r="D1192" s="181"/>
      <c r="E1192" s="8"/>
      <c r="F1192" s="8"/>
      <c r="G1192" s="8"/>
      <c r="H1192" s="317"/>
      <c r="I1192" s="8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79"/>
    </row>
    <row r="1193" spans="1:19" s="114" customFormat="1" ht="21.75" customHeight="1" x14ac:dyDescent="0.25">
      <c r="A1193" s="40" t="s">
        <v>85</v>
      </c>
      <c r="B1193" s="41">
        <f>C1193</f>
        <v>200</v>
      </c>
      <c r="C1193" s="41">
        <v>200</v>
      </c>
      <c r="D1193" s="181"/>
      <c r="E1193" s="8"/>
      <c r="F1193" s="8"/>
      <c r="G1193" s="8"/>
      <c r="H1193" s="317"/>
      <c r="I1193" s="8"/>
      <c r="J1193" s="179"/>
      <c r="K1193" s="179"/>
      <c r="L1193" s="179"/>
      <c r="M1193" s="179"/>
      <c r="N1193" s="179"/>
      <c r="O1193" s="179"/>
      <c r="P1193" s="179"/>
      <c r="Q1193" s="179"/>
      <c r="R1193" s="179"/>
      <c r="S1193" s="179"/>
    </row>
    <row r="1194" spans="1:19" s="114" customFormat="1" ht="21.75" customHeight="1" x14ac:dyDescent="0.25">
      <c r="A1194" s="212" t="s">
        <v>78</v>
      </c>
      <c r="B1194" s="213">
        <f>C1194</f>
        <v>56</v>
      </c>
      <c r="C1194" s="213">
        <v>56</v>
      </c>
      <c r="D1194" s="214" t="s">
        <v>408</v>
      </c>
      <c r="E1194" s="200">
        <v>4.4800000000000004</v>
      </c>
      <c r="F1194" s="211">
        <v>0.66</v>
      </c>
      <c r="G1194" s="211">
        <v>26.88</v>
      </c>
      <c r="H1194" s="211">
        <v>128.80000000000001</v>
      </c>
      <c r="I1194" s="200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79"/>
    </row>
    <row r="1195" spans="1:19" s="114" customFormat="1" ht="21.75" customHeight="1" x14ac:dyDescent="0.25">
      <c r="A1195" s="567" t="s">
        <v>315</v>
      </c>
      <c r="B1195" s="567"/>
      <c r="C1195" s="567"/>
      <c r="D1195" s="232">
        <f>D1196+D1206+D1224+D1230+D1245+D1255+D1259+D1260</f>
        <v>893</v>
      </c>
      <c r="E1195" s="203">
        <f>E1196+E1206+E1224+E1230+E1245+E1255+E1259+E1260</f>
        <v>32.699999999999996</v>
      </c>
      <c r="F1195" s="203">
        <f>F1196+F1206+F1224+F1230+F1245+F1255+F1259+F1260</f>
        <v>30.75</v>
      </c>
      <c r="G1195" s="203">
        <f>G1196+G1206+G1224+G1230+G1245+G1255+G1259+G1260</f>
        <v>133.89000000000001</v>
      </c>
      <c r="H1195" s="203">
        <f>H1196+H1206+H1224+H1230+H1245+H1255+H1259+H1260</f>
        <v>982.25</v>
      </c>
      <c r="I1195" s="200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79"/>
    </row>
    <row r="1196" spans="1:19" s="114" customFormat="1" ht="21.75" customHeight="1" x14ac:dyDescent="0.25">
      <c r="A1196" s="265" t="s">
        <v>359</v>
      </c>
      <c r="B1196" s="279"/>
      <c r="C1196" s="279"/>
      <c r="D1196" s="372">
        <v>100</v>
      </c>
      <c r="E1196" s="113">
        <v>2.81</v>
      </c>
      <c r="F1196" s="113">
        <v>4.33</v>
      </c>
      <c r="G1196" s="113">
        <v>8.3000000000000007</v>
      </c>
      <c r="H1196" s="295">
        <v>74.28</v>
      </c>
      <c r="I1196" s="442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79"/>
    </row>
    <row r="1197" spans="1:19" s="114" customFormat="1" ht="21.75" customHeight="1" x14ac:dyDescent="0.25">
      <c r="A1197" s="79" t="s">
        <v>360</v>
      </c>
      <c r="B1197" s="64">
        <f>C1197*1.05</f>
        <v>70.350000000000009</v>
      </c>
      <c r="C1197" s="52">
        <v>67</v>
      </c>
      <c r="D1197" s="413"/>
      <c r="E1197" s="121"/>
      <c r="F1197" s="121"/>
      <c r="G1197" s="121"/>
      <c r="H1197" s="121"/>
      <c r="I1197" s="441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79"/>
    </row>
    <row r="1198" spans="1:19" s="114" customFormat="1" ht="21.75" customHeight="1" x14ac:dyDescent="0.25">
      <c r="A1198" s="21" t="s">
        <v>89</v>
      </c>
      <c r="B1198" s="10">
        <f>C1198*1.25</f>
        <v>33.75</v>
      </c>
      <c r="C1198" s="530">
        <v>27</v>
      </c>
      <c r="D1198" s="413"/>
      <c r="E1198" s="121"/>
      <c r="F1198" s="121"/>
      <c r="G1198" s="121"/>
      <c r="H1198" s="121"/>
      <c r="I1198" s="441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79"/>
    </row>
    <row r="1199" spans="1:19" s="114" customFormat="1" ht="21.75" customHeight="1" x14ac:dyDescent="0.25">
      <c r="A1199" s="21" t="s">
        <v>90</v>
      </c>
      <c r="B1199" s="10">
        <f>C1198*1.33</f>
        <v>35.910000000000004</v>
      </c>
      <c r="C1199" s="319"/>
      <c r="D1199" s="413"/>
      <c r="E1199" s="121"/>
      <c r="F1199" s="121"/>
      <c r="G1199" s="121"/>
      <c r="H1199" s="121"/>
      <c r="I1199" s="441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79"/>
    </row>
    <row r="1200" spans="1:19" s="114" customFormat="1" ht="21.75" customHeight="1" x14ac:dyDescent="0.25">
      <c r="A1200" s="79" t="s">
        <v>161</v>
      </c>
      <c r="B1200" s="52">
        <f t="shared" ref="B1200:B1205" si="25">C1200</f>
        <v>2</v>
      </c>
      <c r="C1200" s="52">
        <v>2</v>
      </c>
      <c r="D1200" s="413"/>
      <c r="E1200" s="121"/>
      <c r="F1200" s="121"/>
      <c r="G1200" s="121"/>
      <c r="H1200" s="121"/>
      <c r="I1200" s="441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79"/>
    </row>
    <row r="1201" spans="1:19" s="114" customFormat="1" ht="21.75" customHeight="1" x14ac:dyDescent="0.25">
      <c r="A1201" s="79" t="s">
        <v>71</v>
      </c>
      <c r="B1201" s="52">
        <f t="shared" si="25"/>
        <v>2</v>
      </c>
      <c r="C1201" s="52">
        <v>2</v>
      </c>
      <c r="D1201" s="413"/>
      <c r="E1201" s="121"/>
      <c r="F1201" s="121"/>
      <c r="G1201" s="121"/>
      <c r="H1201" s="121"/>
      <c r="I1201" s="441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79"/>
    </row>
    <row r="1202" spans="1:19" s="114" customFormat="1" ht="21.75" customHeight="1" x14ac:dyDescent="0.25">
      <c r="A1202" s="79" t="s">
        <v>283</v>
      </c>
      <c r="B1202" s="52">
        <f t="shared" si="25"/>
        <v>1</v>
      </c>
      <c r="C1202" s="52">
        <v>1</v>
      </c>
      <c r="D1202" s="413"/>
      <c r="E1202" s="121"/>
      <c r="F1202" s="121"/>
      <c r="G1202" s="121"/>
      <c r="H1202" s="121"/>
      <c r="I1202" s="441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79"/>
    </row>
    <row r="1203" spans="1:19" s="114" customFormat="1" ht="21.75" customHeight="1" x14ac:dyDescent="0.25">
      <c r="A1203" s="79" t="s">
        <v>213</v>
      </c>
      <c r="B1203" s="52">
        <f t="shared" si="25"/>
        <v>1</v>
      </c>
      <c r="C1203" s="52">
        <v>1</v>
      </c>
      <c r="D1203" s="413"/>
      <c r="E1203" s="121"/>
      <c r="F1203" s="121"/>
      <c r="G1203" s="121"/>
      <c r="H1203" s="121"/>
      <c r="I1203" s="441"/>
      <c r="J1203" s="179"/>
      <c r="K1203" s="179"/>
      <c r="L1203" s="179"/>
      <c r="M1203" s="179"/>
      <c r="N1203" s="179"/>
      <c r="O1203" s="179"/>
      <c r="P1203" s="179"/>
      <c r="Q1203" s="179"/>
      <c r="R1203" s="179"/>
      <c r="S1203" s="179"/>
    </row>
    <row r="1204" spans="1:19" s="114" customFormat="1" ht="21.75" customHeight="1" x14ac:dyDescent="0.25">
      <c r="A1204" s="79" t="s">
        <v>85</v>
      </c>
      <c r="B1204" s="52">
        <f t="shared" si="25"/>
        <v>2</v>
      </c>
      <c r="C1204" s="52">
        <v>2</v>
      </c>
      <c r="D1204" s="413"/>
      <c r="E1204" s="121"/>
      <c r="F1204" s="121"/>
      <c r="G1204" s="121"/>
      <c r="H1204" s="121"/>
      <c r="I1204" s="441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79"/>
    </row>
    <row r="1205" spans="1:19" s="114" customFormat="1" ht="21.75" customHeight="1" x14ac:dyDescent="0.25">
      <c r="A1205" s="79" t="s">
        <v>104</v>
      </c>
      <c r="B1205" s="52">
        <f t="shared" si="25"/>
        <v>1</v>
      </c>
      <c r="C1205" s="52">
        <v>1</v>
      </c>
      <c r="D1205" s="413"/>
      <c r="E1205" s="121"/>
      <c r="F1205" s="121"/>
      <c r="G1205" s="121"/>
      <c r="H1205" s="121"/>
      <c r="I1205" s="441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79"/>
    </row>
    <row r="1206" spans="1:19" s="114" customFormat="1" ht="21.75" customHeight="1" x14ac:dyDescent="0.25">
      <c r="A1206" s="451" t="s">
        <v>364</v>
      </c>
      <c r="B1206" s="452"/>
      <c r="C1206" s="453"/>
      <c r="D1206" s="199" t="s">
        <v>413</v>
      </c>
      <c r="E1206" s="328">
        <v>8.18</v>
      </c>
      <c r="F1206" s="211">
        <v>12.33</v>
      </c>
      <c r="G1206" s="326">
        <v>43.25</v>
      </c>
      <c r="H1206" s="211">
        <v>339.05</v>
      </c>
      <c r="I1206" s="442" t="s">
        <v>365</v>
      </c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79"/>
    </row>
    <row r="1207" spans="1:19" s="114" customFormat="1" ht="21.75" customHeight="1" x14ac:dyDescent="0.25">
      <c r="A1207" s="79" t="s">
        <v>334</v>
      </c>
      <c r="B1207" s="52">
        <f>C1207*1.35</f>
        <v>16.200000000000003</v>
      </c>
      <c r="C1207" s="52">
        <f>C1208*1.2</f>
        <v>12</v>
      </c>
      <c r="D1207" s="2"/>
      <c r="E1207" s="74"/>
      <c r="F1207" s="65"/>
      <c r="G1207" s="65"/>
      <c r="H1207" s="17"/>
      <c r="I1207" s="441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79"/>
    </row>
    <row r="1208" spans="1:19" s="114" customFormat="1" ht="21.75" customHeight="1" x14ac:dyDescent="0.25">
      <c r="A1208" s="390" t="s">
        <v>322</v>
      </c>
      <c r="B1208" s="50"/>
      <c r="C1208" s="50">
        <v>10</v>
      </c>
      <c r="D1208" s="2"/>
      <c r="E1208" s="74"/>
      <c r="F1208" s="65"/>
      <c r="G1208" s="65"/>
      <c r="H1208" s="17"/>
      <c r="I1208" s="441"/>
      <c r="J1208" s="179"/>
      <c r="K1208" s="179"/>
      <c r="L1208" s="179"/>
      <c r="M1208" s="179"/>
      <c r="N1208" s="179"/>
      <c r="O1208" s="179"/>
      <c r="P1208" s="179"/>
      <c r="Q1208" s="179"/>
      <c r="R1208" s="179"/>
      <c r="S1208" s="179"/>
    </row>
    <row r="1209" spans="1:19" s="114" customFormat="1" ht="21.75" customHeight="1" x14ac:dyDescent="0.25">
      <c r="A1209" s="5" t="s">
        <v>323</v>
      </c>
      <c r="B1209" s="6">
        <f>C1209*1.33</f>
        <v>66.5</v>
      </c>
      <c r="C1209" s="6">
        <v>50</v>
      </c>
      <c r="D1209" s="106"/>
      <c r="E1209" s="105"/>
      <c r="F1209" s="105"/>
      <c r="G1209" s="105"/>
      <c r="H1209" s="104"/>
      <c r="I1209" s="441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79"/>
    </row>
    <row r="1210" spans="1:19" s="114" customFormat="1" ht="21.75" customHeight="1" x14ac:dyDescent="0.25">
      <c r="A1210" s="5" t="s">
        <v>324</v>
      </c>
      <c r="B1210" s="6">
        <f>C1210*1.43</f>
        <v>71.5</v>
      </c>
      <c r="C1210" s="6">
        <v>50</v>
      </c>
      <c r="D1210" s="109"/>
      <c r="E1210" s="108"/>
      <c r="F1210" s="108"/>
      <c r="G1210" s="108"/>
      <c r="H1210" s="104"/>
      <c r="I1210" s="441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79"/>
    </row>
    <row r="1211" spans="1:19" s="114" customFormat="1" ht="21.75" customHeight="1" x14ac:dyDescent="0.25">
      <c r="A1211" s="5" t="s">
        <v>325</v>
      </c>
      <c r="B1211" s="6">
        <f>C1211*1.54</f>
        <v>77</v>
      </c>
      <c r="C1211" s="6">
        <v>50</v>
      </c>
      <c r="D1211" s="109"/>
      <c r="E1211" s="109"/>
      <c r="F1211" s="109"/>
      <c r="G1211" s="109"/>
      <c r="H1211" s="104"/>
      <c r="I1211" s="441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79"/>
    </row>
    <row r="1212" spans="1:19" s="114" customFormat="1" ht="21.75" customHeight="1" x14ac:dyDescent="0.25">
      <c r="A1212" s="5" t="s">
        <v>348</v>
      </c>
      <c r="B1212" s="6">
        <f>C1212*1.67</f>
        <v>83.5</v>
      </c>
      <c r="C1212" s="6">
        <v>50</v>
      </c>
      <c r="D1212" s="109"/>
      <c r="E1212" s="108"/>
      <c r="F1212" s="108"/>
      <c r="G1212" s="108"/>
      <c r="H1212" s="104"/>
      <c r="I1212" s="441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79"/>
    </row>
    <row r="1213" spans="1:19" s="114" customFormat="1" ht="21.75" customHeight="1" x14ac:dyDescent="0.25">
      <c r="A1213" s="444" t="s">
        <v>361</v>
      </c>
      <c r="B1213" s="51">
        <f>C1213</f>
        <v>9.09</v>
      </c>
      <c r="C1213" s="51">
        <v>9.09</v>
      </c>
      <c r="D1213" s="106"/>
      <c r="E1213" s="105"/>
      <c r="F1213" s="105"/>
      <c r="G1213" s="105"/>
      <c r="H1213" s="104"/>
      <c r="I1213" s="440"/>
      <c r="J1213" s="179"/>
      <c r="K1213" s="179"/>
      <c r="L1213" s="179"/>
      <c r="M1213" s="179"/>
      <c r="N1213" s="179"/>
      <c r="O1213" s="179"/>
      <c r="P1213" s="179"/>
      <c r="Q1213" s="179"/>
      <c r="R1213" s="179"/>
      <c r="S1213" s="179"/>
    </row>
    <row r="1214" spans="1:19" s="114" customFormat="1" ht="21.75" customHeight="1" x14ac:dyDescent="0.25">
      <c r="A1214" s="12" t="s">
        <v>343</v>
      </c>
      <c r="B1214" s="4">
        <f>C1214*1.25</f>
        <v>14.2</v>
      </c>
      <c r="C1214" s="22">
        <v>11.36</v>
      </c>
      <c r="D1214" s="445"/>
      <c r="E1214" s="446"/>
      <c r="F1214" s="100"/>
      <c r="G1214" s="100"/>
      <c r="H1214" s="447"/>
      <c r="I1214" s="440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79"/>
    </row>
    <row r="1215" spans="1:19" s="114" customFormat="1" ht="21.75" customHeight="1" x14ac:dyDescent="0.25">
      <c r="A1215" s="12" t="s">
        <v>328</v>
      </c>
      <c r="B1215" s="4">
        <f>C1215*1.33</f>
        <v>15.1088</v>
      </c>
      <c r="C1215" s="22">
        <v>11.36</v>
      </c>
      <c r="D1215" s="445"/>
      <c r="E1215" s="446"/>
      <c r="F1215" s="100"/>
      <c r="G1215" s="100"/>
      <c r="H1215" s="447"/>
      <c r="I1215" s="440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79"/>
    </row>
    <row r="1216" spans="1:19" s="114" customFormat="1" ht="21.75" customHeight="1" x14ac:dyDescent="0.25">
      <c r="A1216" s="444" t="s">
        <v>70</v>
      </c>
      <c r="B1216" s="51">
        <f>1.19*C1216</f>
        <v>10.709999999999999</v>
      </c>
      <c r="C1216" s="51">
        <v>9</v>
      </c>
      <c r="D1216" s="445"/>
      <c r="E1216" s="446"/>
      <c r="F1216" s="100"/>
      <c r="G1216" s="100"/>
      <c r="H1216" s="447"/>
      <c r="I1216" s="440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79"/>
    </row>
    <row r="1217" spans="1:19" s="114" customFormat="1" ht="21.75" customHeight="1" x14ac:dyDescent="0.25">
      <c r="A1217" s="444" t="s">
        <v>331</v>
      </c>
      <c r="B1217" s="51">
        <f>C1217</f>
        <v>0.01</v>
      </c>
      <c r="C1217" s="51">
        <v>0.01</v>
      </c>
      <c r="D1217" s="445"/>
      <c r="E1217" s="446"/>
      <c r="F1217" s="100"/>
      <c r="G1217" s="100"/>
      <c r="H1217" s="447"/>
      <c r="I1217" s="440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79"/>
    </row>
    <row r="1218" spans="1:19" s="114" customFormat="1" ht="21.75" customHeight="1" x14ac:dyDescent="0.25">
      <c r="A1218" s="448" t="s">
        <v>362</v>
      </c>
      <c r="B1218" s="20">
        <f>C1218*1.9</f>
        <v>21.584</v>
      </c>
      <c r="C1218" s="20">
        <v>11.36</v>
      </c>
      <c r="D1218" s="445"/>
      <c r="E1218" s="446"/>
      <c r="F1218" s="100"/>
      <c r="G1218" s="100"/>
      <c r="H1218" s="447"/>
      <c r="I1218" s="440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79"/>
    </row>
    <row r="1219" spans="1:19" s="114" customFormat="1" ht="21.75" customHeight="1" x14ac:dyDescent="0.25">
      <c r="A1219" s="448" t="s">
        <v>332</v>
      </c>
      <c r="B1219" s="20">
        <f>C1219</f>
        <v>5</v>
      </c>
      <c r="C1219" s="20">
        <v>5</v>
      </c>
      <c r="D1219" s="445"/>
      <c r="E1219" s="446"/>
      <c r="F1219" s="100"/>
      <c r="G1219" s="100"/>
      <c r="H1219" s="447"/>
      <c r="I1219" s="440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79"/>
    </row>
    <row r="1220" spans="1:19" s="114" customFormat="1" ht="21.75" customHeight="1" x14ac:dyDescent="0.25">
      <c r="A1220" s="448" t="s">
        <v>301</v>
      </c>
      <c r="B1220" s="20">
        <f>C1220</f>
        <v>5</v>
      </c>
      <c r="C1220" s="20">
        <v>5</v>
      </c>
      <c r="D1220" s="445"/>
      <c r="E1220" s="446"/>
      <c r="F1220" s="100"/>
      <c r="G1220" s="100"/>
      <c r="H1220" s="447"/>
      <c r="I1220" s="440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79"/>
    </row>
    <row r="1221" spans="1:19" s="114" customFormat="1" ht="21.75" customHeight="1" x14ac:dyDescent="0.25">
      <c r="A1221" s="21" t="s">
        <v>338</v>
      </c>
      <c r="B1221" s="51">
        <f>C1221</f>
        <v>205</v>
      </c>
      <c r="C1221" s="51">
        <v>205</v>
      </c>
      <c r="D1221" s="445"/>
      <c r="E1221" s="446"/>
      <c r="F1221" s="100"/>
      <c r="G1221" s="100"/>
      <c r="H1221" s="447"/>
      <c r="I1221" s="440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79"/>
    </row>
    <row r="1222" spans="1:19" s="114" customFormat="1" ht="21.75" customHeight="1" x14ac:dyDescent="0.25">
      <c r="A1222" s="408" t="s">
        <v>340</v>
      </c>
      <c r="B1222" s="51">
        <f>C1222</f>
        <v>5</v>
      </c>
      <c r="C1222" s="51">
        <v>5</v>
      </c>
      <c r="D1222" s="445"/>
      <c r="E1222" s="446"/>
      <c r="F1222" s="100"/>
      <c r="G1222" s="100"/>
      <c r="H1222" s="447"/>
      <c r="I1222" s="440"/>
      <c r="J1222" s="179"/>
      <c r="K1222" s="179"/>
      <c r="L1222" s="179"/>
      <c r="M1222" s="179"/>
      <c r="N1222" s="179"/>
      <c r="O1222" s="179"/>
      <c r="P1222" s="179"/>
      <c r="Q1222" s="179"/>
      <c r="R1222" s="179"/>
      <c r="S1222" s="179"/>
    </row>
    <row r="1223" spans="1:19" s="114" customFormat="1" ht="21.75" customHeight="1" x14ac:dyDescent="0.25">
      <c r="A1223" s="449" t="s">
        <v>363</v>
      </c>
      <c r="B1223" s="450">
        <f>C1223*1.35</f>
        <v>1.35</v>
      </c>
      <c r="C1223" s="450">
        <v>1</v>
      </c>
      <c r="D1223" s="533"/>
      <c r="E1223" s="371"/>
      <c r="F1223" s="371"/>
      <c r="G1223" s="371"/>
      <c r="H1223" s="532"/>
      <c r="I1223" s="440"/>
      <c r="J1223" s="179"/>
      <c r="K1223" s="179"/>
      <c r="L1223" s="179"/>
      <c r="M1223" s="179"/>
      <c r="N1223" s="179"/>
      <c r="O1223" s="179"/>
      <c r="P1223" s="179"/>
      <c r="Q1223" s="179"/>
      <c r="R1223" s="179"/>
      <c r="S1223" s="179"/>
    </row>
    <row r="1224" spans="1:19" s="114" customFormat="1" ht="21.75" customHeight="1" x14ac:dyDescent="0.25">
      <c r="A1224" s="204" t="s">
        <v>155</v>
      </c>
      <c r="B1224" s="160"/>
      <c r="C1224" s="160"/>
      <c r="D1224" s="198">
        <v>180</v>
      </c>
      <c r="E1224" s="227">
        <v>7.96</v>
      </c>
      <c r="F1224" s="200">
        <v>5.29</v>
      </c>
      <c r="G1224" s="227">
        <v>37.82</v>
      </c>
      <c r="H1224" s="227">
        <v>248.99</v>
      </c>
      <c r="I1224" s="202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79"/>
    </row>
    <row r="1225" spans="1:19" s="114" customFormat="1" ht="21.75" customHeight="1" x14ac:dyDescent="0.25">
      <c r="A1225" s="18" t="s">
        <v>93</v>
      </c>
      <c r="B1225" s="6">
        <f>C1225</f>
        <v>66</v>
      </c>
      <c r="C1225" s="6">
        <v>66</v>
      </c>
      <c r="D1225" s="67"/>
      <c r="E1225" s="119"/>
      <c r="F1225" s="119"/>
      <c r="G1225" s="119"/>
      <c r="H1225" s="67"/>
      <c r="I1225" s="30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79"/>
    </row>
    <row r="1226" spans="1:19" s="114" customFormat="1" ht="21.75" customHeight="1" x14ac:dyDescent="0.25">
      <c r="A1226" s="9" t="s">
        <v>70</v>
      </c>
      <c r="B1226" s="10">
        <f>C1226*1.18</f>
        <v>33.984000000000002</v>
      </c>
      <c r="C1226" s="10">
        <v>28.8</v>
      </c>
      <c r="D1226" s="119"/>
      <c r="E1226" s="119"/>
      <c r="F1226" s="119"/>
      <c r="G1226" s="119"/>
      <c r="H1226" s="67"/>
      <c r="I1226" s="30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79"/>
    </row>
    <row r="1227" spans="1:19" s="114" customFormat="1" ht="21.75" customHeight="1" x14ac:dyDescent="0.25">
      <c r="A1227" s="9" t="s">
        <v>85</v>
      </c>
      <c r="B1227" s="10">
        <f>C1227</f>
        <v>237.6</v>
      </c>
      <c r="C1227" s="10">
        <v>237.6</v>
      </c>
      <c r="D1227" s="119"/>
      <c r="E1227" s="119"/>
      <c r="F1227" s="119"/>
      <c r="G1227" s="119"/>
      <c r="H1227" s="67"/>
      <c r="I1227" s="30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79"/>
    </row>
    <row r="1228" spans="1:19" s="114" customFormat="1" ht="21.75" customHeight="1" x14ac:dyDescent="0.25">
      <c r="A1228" s="9" t="s">
        <v>80</v>
      </c>
      <c r="B1228" s="10">
        <f>C1228</f>
        <v>7.3</v>
      </c>
      <c r="C1228" s="10">
        <v>7.3</v>
      </c>
      <c r="D1228" s="119"/>
      <c r="E1228" s="119"/>
      <c r="F1228" s="119"/>
      <c r="G1228" s="119"/>
      <c r="H1228" s="67"/>
      <c r="I1228" s="30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79"/>
    </row>
    <row r="1229" spans="1:19" s="114" customFormat="1" ht="21.75" customHeight="1" x14ac:dyDescent="0.25">
      <c r="A1229" s="18" t="s">
        <v>79</v>
      </c>
      <c r="B1229" s="6">
        <f>C1229</f>
        <v>0.6</v>
      </c>
      <c r="C1229" s="6">
        <v>0.6</v>
      </c>
      <c r="D1229" s="119"/>
      <c r="E1229" s="119"/>
      <c r="F1229" s="119"/>
      <c r="G1229" s="119"/>
      <c r="H1229" s="67"/>
      <c r="I1229" s="30"/>
      <c r="J1229" s="179"/>
      <c r="K1229" s="179"/>
      <c r="L1229" s="179"/>
      <c r="M1229" s="179"/>
      <c r="N1229" s="179"/>
      <c r="O1229" s="179"/>
      <c r="P1229" s="179"/>
      <c r="Q1229" s="179"/>
      <c r="R1229" s="179"/>
      <c r="S1229" s="179"/>
    </row>
    <row r="1230" spans="1:19" s="114" customFormat="1" ht="21.75" customHeight="1" x14ac:dyDescent="0.25">
      <c r="A1230" s="254" t="s">
        <v>288</v>
      </c>
      <c r="B1230" s="255"/>
      <c r="C1230" s="255"/>
      <c r="D1230" s="206">
        <v>100</v>
      </c>
      <c r="E1230" s="211">
        <v>11.67</v>
      </c>
      <c r="F1230" s="211">
        <v>5.12</v>
      </c>
      <c r="G1230" s="211">
        <v>22.46</v>
      </c>
      <c r="H1230" s="200">
        <v>195.74</v>
      </c>
      <c r="I1230" s="202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79"/>
    </row>
    <row r="1231" spans="1:19" s="114" customFormat="1" ht="21.75" customHeight="1" x14ac:dyDescent="0.25">
      <c r="A1231" s="9" t="s">
        <v>121</v>
      </c>
      <c r="B1231" s="133">
        <f>C1231*1.7</f>
        <v>113.32199999999999</v>
      </c>
      <c r="C1231" s="586">
        <v>66.66</v>
      </c>
      <c r="D1231" s="111"/>
      <c r="E1231" s="17"/>
      <c r="F1231" s="17"/>
      <c r="G1231" s="17"/>
      <c r="H1231" s="17"/>
      <c r="I1231" s="30"/>
      <c r="J1231" s="179"/>
      <c r="K1231" s="179"/>
      <c r="L1231" s="179"/>
      <c r="M1231" s="179"/>
      <c r="N1231" s="179"/>
      <c r="O1231" s="179"/>
      <c r="P1231" s="179"/>
      <c r="Q1231" s="179"/>
      <c r="R1231" s="179"/>
      <c r="S1231" s="179"/>
    </row>
    <row r="1232" spans="1:19" s="114" customFormat="1" ht="21.75" customHeight="1" x14ac:dyDescent="0.25">
      <c r="A1232" s="14" t="s">
        <v>122</v>
      </c>
      <c r="B1232" s="134">
        <f>C1231*1.6</f>
        <v>106.65600000000001</v>
      </c>
      <c r="C1232" s="587"/>
      <c r="D1232" s="111"/>
      <c r="E1232" s="17"/>
      <c r="F1232" s="17"/>
      <c r="G1232" s="17"/>
      <c r="H1232" s="17"/>
      <c r="I1232" s="30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79"/>
    </row>
    <row r="1233" spans="1:19" s="114" customFormat="1" ht="21.75" customHeight="1" x14ac:dyDescent="0.25">
      <c r="A1233" s="40" t="s">
        <v>70</v>
      </c>
      <c r="B1233" s="41">
        <f>C1233*1.19</f>
        <v>29.75</v>
      </c>
      <c r="C1233" s="41">
        <v>25</v>
      </c>
      <c r="D1233" s="75"/>
      <c r="E1233" s="8"/>
      <c r="F1233" s="8"/>
      <c r="G1233" s="8"/>
      <c r="H1233" s="17"/>
      <c r="I1233" s="317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79"/>
    </row>
    <row r="1234" spans="1:19" s="114" customFormat="1" ht="21.75" customHeight="1" x14ac:dyDescent="0.25">
      <c r="A1234" s="257" t="s">
        <v>154</v>
      </c>
      <c r="B1234" s="41"/>
      <c r="C1234" s="261">
        <v>13.8</v>
      </c>
      <c r="D1234" s="75"/>
      <c r="E1234" s="8"/>
      <c r="F1234" s="8"/>
      <c r="G1234" s="8"/>
      <c r="H1234" s="17"/>
      <c r="I1234" s="317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79"/>
    </row>
    <row r="1235" spans="1:19" s="114" customFormat="1" ht="21.75" customHeight="1" x14ac:dyDescent="0.25">
      <c r="A1235" s="18" t="s">
        <v>123</v>
      </c>
      <c r="B1235" s="19">
        <f>C1235</f>
        <v>16.66</v>
      </c>
      <c r="C1235" s="19">
        <v>16.66</v>
      </c>
      <c r="D1235" s="100"/>
      <c r="E1235" s="19"/>
      <c r="F1235" s="19"/>
      <c r="G1235" s="19"/>
      <c r="H1235" s="71"/>
      <c r="I1235" s="19"/>
      <c r="J1235" s="179"/>
      <c r="K1235" s="179"/>
      <c r="L1235" s="179"/>
      <c r="M1235" s="179"/>
      <c r="N1235" s="179"/>
      <c r="O1235" s="179"/>
      <c r="P1235" s="179"/>
      <c r="Q1235" s="179"/>
      <c r="R1235" s="179"/>
      <c r="S1235" s="179"/>
    </row>
    <row r="1236" spans="1:19" s="114" customFormat="1" ht="21.75" customHeight="1" x14ac:dyDescent="0.25">
      <c r="A1236" s="18" t="s">
        <v>102</v>
      </c>
      <c r="B1236" s="19">
        <f>C1236</f>
        <v>5.83</v>
      </c>
      <c r="C1236" s="19">
        <v>5.83</v>
      </c>
      <c r="D1236" s="100"/>
      <c r="E1236" s="19"/>
      <c r="F1236" s="19"/>
      <c r="G1236" s="19"/>
      <c r="H1236" s="71"/>
      <c r="I1236" s="19"/>
      <c r="J1236" s="179"/>
      <c r="K1236" s="179"/>
      <c r="L1236" s="179"/>
      <c r="M1236" s="179"/>
      <c r="N1236" s="179"/>
      <c r="O1236" s="179"/>
      <c r="P1236" s="179"/>
      <c r="Q1236" s="179"/>
      <c r="R1236" s="179"/>
      <c r="S1236" s="179"/>
    </row>
    <row r="1237" spans="1:19" s="114" customFormat="1" ht="21.75" customHeight="1" x14ac:dyDescent="0.25">
      <c r="A1237" s="18" t="s">
        <v>79</v>
      </c>
      <c r="B1237" s="19">
        <v>0.27</v>
      </c>
      <c r="C1237" s="19">
        <v>0.2</v>
      </c>
      <c r="D1237" s="20"/>
      <c r="E1237" s="19"/>
      <c r="F1237" s="19"/>
      <c r="G1237" s="19"/>
      <c r="H1237" s="71"/>
      <c r="I1237" s="1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79"/>
    </row>
    <row r="1238" spans="1:19" s="114" customFormat="1" ht="21.75" customHeight="1" x14ac:dyDescent="0.25">
      <c r="A1238" s="18" t="s">
        <v>125</v>
      </c>
      <c r="B1238" s="19">
        <f>C1238</f>
        <v>7.22</v>
      </c>
      <c r="C1238" s="238">
        <v>7.22</v>
      </c>
      <c r="D1238" s="20"/>
      <c r="E1238" s="19"/>
      <c r="F1238" s="19"/>
      <c r="G1238" s="19"/>
      <c r="H1238" s="71"/>
      <c r="I1238" s="1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79"/>
    </row>
    <row r="1239" spans="1:19" s="114" customFormat="1" ht="21.75" customHeight="1" x14ac:dyDescent="0.25">
      <c r="A1239" s="239" t="s">
        <v>126</v>
      </c>
      <c r="B1239" s="19"/>
      <c r="C1239" s="238">
        <f>C1238*2.5</f>
        <v>18.05</v>
      </c>
      <c r="D1239" s="20"/>
      <c r="E1239" s="19"/>
      <c r="F1239" s="19"/>
      <c r="G1239" s="19"/>
      <c r="H1239" s="71"/>
      <c r="I1239" s="1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79"/>
    </row>
    <row r="1240" spans="1:19" s="114" customFormat="1" ht="21.75" customHeight="1" x14ac:dyDescent="0.25">
      <c r="A1240" s="21" t="s">
        <v>124</v>
      </c>
      <c r="B1240" s="19">
        <f>C1240</f>
        <v>8.8800000000000008</v>
      </c>
      <c r="C1240" s="238">
        <v>8.8800000000000008</v>
      </c>
      <c r="D1240" s="20"/>
      <c r="E1240" s="19"/>
      <c r="F1240" s="19"/>
      <c r="G1240" s="19"/>
      <c r="H1240" s="71"/>
      <c r="I1240" s="1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79"/>
    </row>
    <row r="1241" spans="1:19" s="114" customFormat="1" ht="21.75" customHeight="1" x14ac:dyDescent="0.25">
      <c r="A1241" s="240" t="s">
        <v>84</v>
      </c>
      <c r="B1241" s="19"/>
      <c r="C1241" s="258">
        <f>C1231+C1234+C1235+C1236+C1239</f>
        <v>120.99999999999999</v>
      </c>
      <c r="D1241" s="20"/>
      <c r="E1241" s="19"/>
      <c r="F1241" s="19"/>
      <c r="G1241" s="19"/>
      <c r="H1241" s="71"/>
      <c r="I1241" s="1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79"/>
    </row>
    <row r="1242" spans="1:19" s="114" customFormat="1" ht="21.75" customHeight="1" x14ac:dyDescent="0.25">
      <c r="A1242" s="21" t="s">
        <v>127</v>
      </c>
      <c r="B1242" s="19">
        <v>5</v>
      </c>
      <c r="C1242" s="238">
        <v>5</v>
      </c>
      <c r="D1242" s="20"/>
      <c r="E1242" s="19"/>
      <c r="F1242" s="19"/>
      <c r="G1242" s="19"/>
      <c r="H1242" s="71"/>
      <c r="I1242" s="1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79"/>
    </row>
    <row r="1243" spans="1:19" s="114" customFormat="1" ht="21.75" customHeight="1" x14ac:dyDescent="0.25">
      <c r="A1243" s="240" t="s">
        <v>128</v>
      </c>
      <c r="B1243" s="19"/>
      <c r="C1243" s="258">
        <f>C1242+C1241</f>
        <v>125.99999999999999</v>
      </c>
      <c r="D1243" s="20"/>
      <c r="E1243" s="19"/>
      <c r="F1243" s="19"/>
      <c r="G1243" s="19"/>
      <c r="H1243" s="71"/>
      <c r="I1243" s="1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79"/>
    </row>
    <row r="1244" spans="1:19" s="114" customFormat="1" ht="21.75" customHeight="1" x14ac:dyDescent="0.25">
      <c r="A1244" s="21" t="s">
        <v>252</v>
      </c>
      <c r="B1244" s="10">
        <f>C1244</f>
        <v>2</v>
      </c>
      <c r="C1244" s="530">
        <v>2</v>
      </c>
      <c r="D1244" s="20"/>
      <c r="E1244" s="19"/>
      <c r="F1244" s="19"/>
      <c r="G1244" s="19"/>
      <c r="H1244" s="71"/>
      <c r="I1244" s="19"/>
      <c r="J1244" s="179"/>
      <c r="K1244" s="179"/>
      <c r="L1244" s="179"/>
      <c r="M1244" s="179"/>
      <c r="N1244" s="179"/>
      <c r="O1244" s="179"/>
      <c r="P1244" s="179"/>
      <c r="Q1244" s="179"/>
      <c r="R1244" s="179"/>
      <c r="S1244" s="179"/>
    </row>
    <row r="1245" spans="1:19" s="114" customFormat="1" ht="21.75" customHeight="1" x14ac:dyDescent="0.25">
      <c r="A1245" s="249" t="s">
        <v>152</v>
      </c>
      <c r="B1245" s="196"/>
      <c r="C1245" s="211"/>
      <c r="D1245" s="234">
        <v>50</v>
      </c>
      <c r="E1245" s="218">
        <v>0.77</v>
      </c>
      <c r="F1245" s="218">
        <v>3.08</v>
      </c>
      <c r="G1245" s="218">
        <v>6.54</v>
      </c>
      <c r="H1245" s="259">
        <v>56.61</v>
      </c>
      <c r="I1245" s="218"/>
      <c r="J1245" s="179"/>
      <c r="K1245" s="179"/>
      <c r="L1245" s="179"/>
      <c r="M1245" s="179"/>
      <c r="N1245" s="179"/>
      <c r="O1245" s="179"/>
      <c r="P1245" s="179"/>
      <c r="Q1245" s="179"/>
      <c r="R1245" s="179"/>
      <c r="S1245" s="179"/>
    </row>
    <row r="1246" spans="1:19" s="114" customFormat="1" ht="21.75" customHeight="1" x14ac:dyDescent="0.25">
      <c r="A1246" s="21" t="s">
        <v>70</v>
      </c>
      <c r="B1246" s="10">
        <f>C1246*1.19</f>
        <v>5.9499999999999993</v>
      </c>
      <c r="C1246" s="62">
        <v>5</v>
      </c>
      <c r="D1246" s="20"/>
      <c r="E1246" s="19"/>
      <c r="F1246" s="19"/>
      <c r="G1246" s="19"/>
      <c r="H1246" s="243"/>
      <c r="I1246" s="1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79"/>
    </row>
    <row r="1247" spans="1:19" s="114" customFormat="1" ht="21.75" customHeight="1" x14ac:dyDescent="0.25">
      <c r="A1247" s="12" t="s">
        <v>89</v>
      </c>
      <c r="B1247" s="10">
        <f>C1247*1.25</f>
        <v>12.5</v>
      </c>
      <c r="C1247" s="556">
        <v>10</v>
      </c>
      <c r="D1247" s="20"/>
      <c r="E1247" s="19"/>
      <c r="F1247" s="19"/>
      <c r="G1247" s="19"/>
      <c r="H1247" s="243"/>
      <c r="I1247" s="1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79"/>
    </row>
    <row r="1248" spans="1:19" s="114" customFormat="1" ht="21.75" customHeight="1" x14ac:dyDescent="0.25">
      <c r="A1248" s="12" t="s">
        <v>90</v>
      </c>
      <c r="B1248" s="10">
        <f>C1247*1.33</f>
        <v>13.3</v>
      </c>
      <c r="C1248" s="557"/>
      <c r="D1248" s="20"/>
      <c r="E1248" s="19"/>
      <c r="F1248" s="19"/>
      <c r="G1248" s="19"/>
      <c r="H1248" s="243"/>
      <c r="I1248" s="1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79"/>
    </row>
    <row r="1249" spans="1:19" s="114" customFormat="1" ht="21.75" customHeight="1" x14ac:dyDescent="0.25">
      <c r="A1249" s="21" t="s">
        <v>71</v>
      </c>
      <c r="B1249" s="10">
        <f t="shared" ref="B1249:B1254" si="26">C1249</f>
        <v>3.25</v>
      </c>
      <c r="C1249" s="62">
        <v>3.25</v>
      </c>
      <c r="D1249" s="20"/>
      <c r="E1249" s="19"/>
      <c r="F1249" s="19"/>
      <c r="G1249" s="19"/>
      <c r="H1249" s="243"/>
      <c r="I1249" s="1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79"/>
    </row>
    <row r="1250" spans="1:19" s="114" customFormat="1" ht="21.75" customHeight="1" x14ac:dyDescent="0.25">
      <c r="A1250" s="21" t="s">
        <v>153</v>
      </c>
      <c r="B1250" s="10">
        <f t="shared" si="26"/>
        <v>7.5</v>
      </c>
      <c r="C1250" s="62">
        <v>7.5</v>
      </c>
      <c r="D1250" s="20"/>
      <c r="E1250" s="19"/>
      <c r="F1250" s="19"/>
      <c r="G1250" s="19"/>
      <c r="H1250" s="243"/>
      <c r="I1250" s="1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79"/>
    </row>
    <row r="1251" spans="1:19" s="114" customFormat="1" ht="21.75" customHeight="1" x14ac:dyDescent="0.25">
      <c r="A1251" s="21" t="s">
        <v>140</v>
      </c>
      <c r="B1251" s="10">
        <f t="shared" si="26"/>
        <v>3.5</v>
      </c>
      <c r="C1251" s="62">
        <v>3.5</v>
      </c>
      <c r="D1251" s="20"/>
      <c r="E1251" s="19"/>
      <c r="F1251" s="19"/>
      <c r="G1251" s="19"/>
      <c r="H1251" s="243"/>
      <c r="I1251" s="1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79"/>
    </row>
    <row r="1252" spans="1:19" s="114" customFormat="1" ht="21.75" customHeight="1" x14ac:dyDescent="0.25">
      <c r="A1252" s="21" t="s">
        <v>85</v>
      </c>
      <c r="B1252" s="10">
        <f t="shared" si="26"/>
        <v>50</v>
      </c>
      <c r="C1252" s="62">
        <v>50</v>
      </c>
      <c r="D1252" s="20"/>
      <c r="E1252" s="19"/>
      <c r="F1252" s="19"/>
      <c r="G1252" s="19"/>
      <c r="H1252" s="243"/>
      <c r="I1252" s="1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79"/>
    </row>
    <row r="1253" spans="1:19" s="114" customFormat="1" ht="21.75" customHeight="1" x14ac:dyDescent="0.25">
      <c r="A1253" s="21" t="s">
        <v>79</v>
      </c>
      <c r="B1253" s="10">
        <f t="shared" si="26"/>
        <v>0.1</v>
      </c>
      <c r="C1253" s="62">
        <v>0.1</v>
      </c>
      <c r="D1253" s="20"/>
      <c r="E1253" s="19"/>
      <c r="F1253" s="19"/>
      <c r="G1253" s="19"/>
      <c r="H1253" s="243"/>
      <c r="I1253" s="19"/>
      <c r="J1253" s="179"/>
      <c r="K1253" s="179"/>
      <c r="L1253" s="179"/>
      <c r="M1253" s="179"/>
      <c r="N1253" s="179"/>
      <c r="O1253" s="179"/>
      <c r="P1253" s="179"/>
      <c r="Q1253" s="179"/>
      <c r="R1253" s="179"/>
      <c r="S1253" s="179"/>
    </row>
    <row r="1254" spans="1:19" s="114" customFormat="1" ht="21.75" customHeight="1" x14ac:dyDescent="0.25">
      <c r="A1254" s="21" t="s">
        <v>104</v>
      </c>
      <c r="B1254" s="10">
        <f t="shared" si="26"/>
        <v>1.25</v>
      </c>
      <c r="C1254" s="62">
        <v>1.25</v>
      </c>
      <c r="D1254" s="20"/>
      <c r="E1254" s="19"/>
      <c r="F1254" s="19"/>
      <c r="G1254" s="19"/>
      <c r="H1254" s="243"/>
      <c r="I1254" s="1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79"/>
    </row>
    <row r="1255" spans="1:19" s="114" customFormat="1" ht="21.75" customHeight="1" x14ac:dyDescent="0.25">
      <c r="A1255" s="204" t="s">
        <v>272</v>
      </c>
      <c r="B1255" s="425"/>
      <c r="C1255" s="425"/>
      <c r="D1255" s="199" t="s">
        <v>14</v>
      </c>
      <c r="E1255" s="200">
        <v>0.27</v>
      </c>
      <c r="F1255" s="200">
        <v>0.12</v>
      </c>
      <c r="G1255" s="200">
        <v>9.2799999999999994</v>
      </c>
      <c r="H1255" s="200">
        <v>37.68</v>
      </c>
      <c r="I1255" s="200"/>
      <c r="J1255" s="179"/>
      <c r="K1255" s="179"/>
      <c r="L1255" s="179"/>
      <c r="M1255" s="179"/>
      <c r="N1255" s="179"/>
      <c r="O1255" s="179"/>
      <c r="P1255" s="179"/>
      <c r="Q1255" s="179"/>
      <c r="R1255" s="179"/>
      <c r="S1255" s="179"/>
    </row>
    <row r="1256" spans="1:19" s="114" customFormat="1" ht="21.75" customHeight="1" x14ac:dyDescent="0.25">
      <c r="A1256" s="9" t="s">
        <v>86</v>
      </c>
      <c r="B1256" s="133">
        <f>C1256</f>
        <v>30</v>
      </c>
      <c r="C1256" s="133">
        <v>30</v>
      </c>
      <c r="D1256" s="27"/>
      <c r="E1256" s="8"/>
      <c r="F1256" s="8"/>
      <c r="G1256" s="8"/>
      <c r="H1256" s="317"/>
      <c r="I1256" s="317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79"/>
    </row>
    <row r="1257" spans="1:19" s="114" customFormat="1" ht="21.75" customHeight="1" x14ac:dyDescent="0.25">
      <c r="A1257" s="14" t="s">
        <v>16</v>
      </c>
      <c r="B1257" s="134">
        <f>C1257</f>
        <v>8</v>
      </c>
      <c r="C1257" s="222">
        <v>8</v>
      </c>
      <c r="D1257" s="181"/>
      <c r="E1257" s="8"/>
      <c r="F1257" s="8"/>
      <c r="G1257" s="8"/>
      <c r="H1257" s="317"/>
      <c r="I1257" s="317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79"/>
    </row>
    <row r="1258" spans="1:19" s="114" customFormat="1" ht="21.75" customHeight="1" x14ac:dyDescent="0.25">
      <c r="A1258" s="40" t="s">
        <v>85</v>
      </c>
      <c r="B1258" s="41">
        <f>C1258</f>
        <v>200</v>
      </c>
      <c r="C1258" s="41">
        <v>200</v>
      </c>
      <c r="D1258" s="181"/>
      <c r="E1258" s="8"/>
      <c r="F1258" s="8"/>
      <c r="G1258" s="8"/>
      <c r="H1258" s="317"/>
      <c r="I1258" s="317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79"/>
    </row>
    <row r="1259" spans="1:19" s="114" customFormat="1" ht="21.75" customHeight="1" x14ac:dyDescent="0.25">
      <c r="A1259" s="212" t="s">
        <v>78</v>
      </c>
      <c r="B1259" s="213">
        <f>C1259</f>
        <v>13</v>
      </c>
      <c r="C1259" s="213">
        <v>13</v>
      </c>
      <c r="D1259" s="214" t="s">
        <v>166</v>
      </c>
      <c r="E1259" s="200">
        <v>1.04</v>
      </c>
      <c r="F1259" s="211">
        <v>0.48</v>
      </c>
      <c r="G1259" s="211">
        <v>6.24</v>
      </c>
      <c r="H1259" s="211">
        <v>29.9</v>
      </c>
      <c r="I1259" s="200"/>
      <c r="J1259" s="179"/>
      <c r="K1259" s="179"/>
      <c r="L1259" s="179"/>
      <c r="M1259" s="179"/>
      <c r="N1259" s="179"/>
      <c r="O1259" s="179"/>
      <c r="P1259" s="179"/>
      <c r="Q1259" s="179"/>
      <c r="R1259" s="179"/>
      <c r="S1259" s="179"/>
    </row>
    <row r="1260" spans="1:19" s="114" customFormat="1" ht="21.75" customHeight="1" x14ac:dyDescent="0.25">
      <c r="A1260" s="302"/>
      <c r="B1260" s="294"/>
      <c r="C1260" s="294"/>
      <c r="D1260" s="234"/>
      <c r="E1260" s="200"/>
      <c r="F1260" s="200"/>
      <c r="G1260" s="200"/>
      <c r="H1260" s="200"/>
      <c r="I1260" s="200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79"/>
    </row>
    <row r="1261" spans="1:19" s="114" customFormat="1" ht="21.75" customHeight="1" x14ac:dyDescent="0.25">
      <c r="A1261" s="424" t="s">
        <v>318</v>
      </c>
      <c r="B1261" s="385"/>
      <c r="C1261" s="385"/>
      <c r="D1261" s="394">
        <f>D1195+D1136</f>
        <v>1609</v>
      </c>
      <c r="E1261" s="386">
        <f>E1195+E1136</f>
        <v>55.83</v>
      </c>
      <c r="F1261" s="386">
        <f>F1195+F1136</f>
        <v>54.4</v>
      </c>
      <c r="G1261" s="386">
        <f>G1195+G1136</f>
        <v>230.98000000000002</v>
      </c>
      <c r="H1261" s="386">
        <f>H1195+H1136</f>
        <v>1658.9</v>
      </c>
      <c r="I1261" s="200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79"/>
    </row>
    <row r="1262" spans="1:19" s="114" customFormat="1" ht="29.25" customHeight="1" x14ac:dyDescent="0.25">
      <c r="A1262" s="570" t="s">
        <v>31</v>
      </c>
      <c r="B1262" s="571"/>
      <c r="C1262" s="571"/>
      <c r="D1262" s="571"/>
      <c r="E1262" s="571"/>
      <c r="F1262" s="571"/>
      <c r="G1262" s="571"/>
      <c r="H1262" s="572"/>
      <c r="I1262" s="23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79"/>
    </row>
    <row r="1263" spans="1:19" s="114" customFormat="1" ht="21.75" customHeight="1" x14ac:dyDescent="0.25">
      <c r="A1263" s="573" t="s">
        <v>2</v>
      </c>
      <c r="B1263" s="576" t="s">
        <v>3</v>
      </c>
      <c r="C1263" s="576" t="s">
        <v>4</v>
      </c>
      <c r="D1263" s="579" t="s">
        <v>5</v>
      </c>
      <c r="E1263" s="580"/>
      <c r="F1263" s="580"/>
      <c r="G1263" s="580"/>
      <c r="H1263" s="581"/>
      <c r="I1263" s="8"/>
      <c r="J1263" s="179"/>
      <c r="K1263" s="179"/>
      <c r="L1263" s="179"/>
      <c r="M1263" s="179"/>
      <c r="N1263" s="179"/>
      <c r="O1263" s="179"/>
      <c r="P1263" s="179"/>
      <c r="Q1263" s="179"/>
      <c r="R1263" s="179"/>
      <c r="S1263" s="179"/>
    </row>
    <row r="1264" spans="1:19" s="114" customFormat="1" ht="21.75" customHeight="1" x14ac:dyDescent="0.25">
      <c r="A1264" s="574"/>
      <c r="B1264" s="577"/>
      <c r="C1264" s="577"/>
      <c r="D1264" s="591" t="s">
        <v>6</v>
      </c>
      <c r="E1264" s="573" t="s">
        <v>7</v>
      </c>
      <c r="F1264" s="573" t="s">
        <v>8</v>
      </c>
      <c r="G1264" s="573" t="s">
        <v>9</v>
      </c>
      <c r="H1264" s="582" t="s">
        <v>10</v>
      </c>
      <c r="I1264" s="8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79"/>
    </row>
    <row r="1265" spans="1:19" s="114" customFormat="1" ht="21.75" customHeight="1" x14ac:dyDescent="0.25">
      <c r="A1265" s="575"/>
      <c r="B1265" s="578"/>
      <c r="C1265" s="578"/>
      <c r="D1265" s="592"/>
      <c r="E1265" s="575"/>
      <c r="F1265" s="575"/>
      <c r="G1265" s="575"/>
      <c r="H1265" s="583"/>
      <c r="I1265" s="8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79"/>
    </row>
    <row r="1266" spans="1:19" s="114" customFormat="1" ht="30.75" customHeight="1" x14ac:dyDescent="0.25">
      <c r="A1266" s="567" t="s">
        <v>42</v>
      </c>
      <c r="B1266" s="567"/>
      <c r="C1266" s="567"/>
      <c r="D1266" s="232">
        <f>D1267+D1274+D1300+D1308+D1312</f>
        <v>612</v>
      </c>
      <c r="E1266" s="203">
        <f>E1267+E1274+E1300+E1308+E1312</f>
        <v>21.45</v>
      </c>
      <c r="F1266" s="203">
        <f>F1267+F1274+F1300+F1308+F1312</f>
        <v>24.09</v>
      </c>
      <c r="G1266" s="203">
        <f>G1267+G1274+G1300+G1308+G1312</f>
        <v>98.700000000000017</v>
      </c>
      <c r="H1266" s="203">
        <f>H1267+H1274+H1300+H1308+H1312</f>
        <v>708.38</v>
      </c>
      <c r="I1266" s="298"/>
      <c r="J1266" s="179"/>
      <c r="K1266" s="179"/>
      <c r="L1266" s="179"/>
      <c r="M1266" s="179"/>
      <c r="N1266" s="179"/>
      <c r="O1266" s="179"/>
      <c r="P1266" s="179"/>
      <c r="Q1266" s="179"/>
      <c r="R1266" s="179"/>
      <c r="S1266" s="179"/>
    </row>
    <row r="1267" spans="1:19" s="114" customFormat="1" ht="21.75" customHeight="1" x14ac:dyDescent="0.25">
      <c r="A1267" s="312" t="s">
        <v>220</v>
      </c>
      <c r="B1267" s="194"/>
      <c r="C1267" s="194"/>
      <c r="D1267" s="229" t="s">
        <v>406</v>
      </c>
      <c r="E1267" s="200">
        <v>0.98</v>
      </c>
      <c r="F1267" s="200">
        <v>0.11</v>
      </c>
      <c r="G1267" s="200">
        <v>8.65</v>
      </c>
      <c r="H1267" s="200">
        <v>25.23</v>
      </c>
      <c r="I1267" s="202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79"/>
    </row>
    <row r="1268" spans="1:19" s="114" customFormat="1" ht="21.75" customHeight="1" x14ac:dyDescent="0.25">
      <c r="A1268" s="9" t="s">
        <v>91</v>
      </c>
      <c r="B1268" s="10">
        <f>C1268*1.05</f>
        <v>105</v>
      </c>
      <c r="C1268" s="556">
        <v>100</v>
      </c>
      <c r="D1268" s="27"/>
      <c r="E1268" s="8"/>
      <c r="F1268" s="8"/>
      <c r="G1268" s="8"/>
      <c r="H1268" s="317"/>
      <c r="I1268" s="30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79"/>
    </row>
    <row r="1269" spans="1:19" s="114" customFormat="1" ht="21.75" customHeight="1" x14ac:dyDescent="0.25">
      <c r="A1269" s="9" t="s">
        <v>92</v>
      </c>
      <c r="B1269" s="10">
        <f>C1268*1.02</f>
        <v>102</v>
      </c>
      <c r="C1269" s="557"/>
      <c r="D1269" s="27"/>
      <c r="E1269" s="8"/>
      <c r="F1269" s="8"/>
      <c r="G1269" s="8"/>
      <c r="H1269" s="317"/>
      <c r="I1269" s="30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79"/>
    </row>
    <row r="1270" spans="1:19" s="114" customFormat="1" ht="21.75" customHeight="1" x14ac:dyDescent="0.25">
      <c r="A1270" s="124" t="s">
        <v>181</v>
      </c>
      <c r="B1270" s="157">
        <f>C1270*1.28</f>
        <v>1.28</v>
      </c>
      <c r="C1270" s="10">
        <v>1</v>
      </c>
      <c r="D1270" s="27"/>
      <c r="E1270" s="8"/>
      <c r="F1270" s="8"/>
      <c r="G1270" s="8"/>
      <c r="H1270" s="317"/>
      <c r="I1270" s="30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79"/>
    </row>
    <row r="1271" spans="1:19" s="114" customFormat="1" ht="21.75" customHeight="1" x14ac:dyDescent="0.25">
      <c r="A1271" s="124" t="s">
        <v>230</v>
      </c>
      <c r="B1271" s="157">
        <f>C1271</f>
        <v>0.5</v>
      </c>
      <c r="C1271" s="10">
        <v>0.5</v>
      </c>
      <c r="D1271" s="27"/>
      <c r="E1271" s="8"/>
      <c r="F1271" s="8"/>
      <c r="G1271" s="8"/>
      <c r="H1271" s="317"/>
      <c r="I1271" s="30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79"/>
    </row>
    <row r="1272" spans="1:19" s="114" customFormat="1" ht="21.75" customHeight="1" x14ac:dyDescent="0.25">
      <c r="A1272" s="124" t="s">
        <v>104</v>
      </c>
      <c r="B1272" s="157">
        <f>C1272</f>
        <v>1</v>
      </c>
      <c r="C1272" s="10">
        <v>1</v>
      </c>
      <c r="D1272" s="27"/>
      <c r="E1272" s="8"/>
      <c r="F1272" s="8"/>
      <c r="G1272" s="8"/>
      <c r="H1272" s="317"/>
      <c r="I1272" s="30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79"/>
    </row>
    <row r="1273" spans="1:19" s="114" customFormat="1" ht="21.75" customHeight="1" x14ac:dyDescent="0.25">
      <c r="A1273" s="124" t="s">
        <v>221</v>
      </c>
      <c r="B1273" s="157">
        <f>C1273*1.25</f>
        <v>2.5</v>
      </c>
      <c r="C1273" s="10">
        <v>2</v>
      </c>
      <c r="D1273" s="27"/>
      <c r="E1273" s="8"/>
      <c r="F1273" s="8"/>
      <c r="G1273" s="8"/>
      <c r="H1273" s="317"/>
      <c r="I1273" s="30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79"/>
    </row>
    <row r="1274" spans="1:19" s="114" customFormat="1" ht="21.75" customHeight="1" x14ac:dyDescent="0.25">
      <c r="A1274" s="519" t="s">
        <v>291</v>
      </c>
      <c r="B1274" s="160"/>
      <c r="C1274" s="160"/>
      <c r="D1274" s="234">
        <v>100</v>
      </c>
      <c r="E1274" s="218">
        <v>13.08</v>
      </c>
      <c r="F1274" s="218">
        <v>19.760000000000002</v>
      </c>
      <c r="G1274" s="218">
        <v>21.87</v>
      </c>
      <c r="H1274" s="218">
        <v>373.1</v>
      </c>
      <c r="I1274" s="251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79"/>
    </row>
    <row r="1275" spans="1:19" s="114" customFormat="1" ht="21.75" customHeight="1" x14ac:dyDescent="0.25">
      <c r="A1275" s="340" t="s">
        <v>255</v>
      </c>
      <c r="B1275" s="52"/>
      <c r="C1275" s="52"/>
      <c r="D1275" s="43"/>
      <c r="E1275" s="71"/>
      <c r="F1275" s="71"/>
      <c r="G1275" s="71"/>
      <c r="H1275" s="71"/>
      <c r="I1275" s="71"/>
      <c r="J1275" s="179"/>
      <c r="K1275" s="179"/>
      <c r="L1275" s="179"/>
      <c r="M1275" s="179"/>
      <c r="N1275" s="179"/>
      <c r="O1275" s="179"/>
      <c r="P1275" s="179"/>
      <c r="Q1275" s="179"/>
      <c r="R1275" s="179"/>
      <c r="S1275" s="179"/>
    </row>
    <row r="1276" spans="1:19" s="114" customFormat="1" ht="21.75" customHeight="1" x14ac:dyDescent="0.25">
      <c r="A1276" s="39" t="s">
        <v>132</v>
      </c>
      <c r="B1276" s="52">
        <f>C1276*1.1</f>
        <v>14.971</v>
      </c>
      <c r="C1276" s="52">
        <v>13.61</v>
      </c>
      <c r="D1276" s="43"/>
      <c r="E1276" s="71"/>
      <c r="F1276" s="71"/>
      <c r="G1276" s="71"/>
      <c r="H1276" s="71"/>
      <c r="I1276" s="71"/>
      <c r="J1276" s="179"/>
      <c r="K1276" s="179"/>
      <c r="L1276" s="179"/>
      <c r="M1276" s="179"/>
      <c r="N1276" s="179"/>
      <c r="O1276" s="179"/>
      <c r="P1276" s="179"/>
      <c r="Q1276" s="179"/>
      <c r="R1276" s="179"/>
      <c r="S1276" s="179"/>
    </row>
    <row r="1277" spans="1:19" s="114" customFormat="1" ht="21.75" customHeight="1" x14ac:dyDescent="0.25">
      <c r="A1277" s="39" t="s">
        <v>130</v>
      </c>
      <c r="B1277" s="52">
        <f>C1277*1.1</f>
        <v>14.971</v>
      </c>
      <c r="C1277" s="52">
        <v>13.61</v>
      </c>
      <c r="D1277" s="43"/>
      <c r="E1277" s="71"/>
      <c r="F1277" s="71"/>
      <c r="G1277" s="71"/>
      <c r="H1277" s="71"/>
      <c r="I1277" s="71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79"/>
    </row>
    <row r="1278" spans="1:19" s="114" customFormat="1" ht="21.75" customHeight="1" x14ac:dyDescent="0.25">
      <c r="A1278" s="42" t="s">
        <v>131</v>
      </c>
      <c r="B1278" s="52">
        <f>C1278*1.05</f>
        <v>17.1465</v>
      </c>
      <c r="C1278" s="52">
        <v>16.329999999999998</v>
      </c>
      <c r="D1278" s="43"/>
      <c r="E1278" s="71"/>
      <c r="F1278" s="71"/>
      <c r="G1278" s="71"/>
      <c r="H1278" s="71"/>
      <c r="I1278" s="71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79"/>
    </row>
    <row r="1279" spans="1:19" s="114" customFormat="1" ht="21.75" customHeight="1" x14ac:dyDescent="0.25">
      <c r="A1279" s="42" t="s">
        <v>141</v>
      </c>
      <c r="B1279" s="52">
        <f>C1279</f>
        <v>2.4500000000000002</v>
      </c>
      <c r="C1279" s="52">
        <v>2.4500000000000002</v>
      </c>
      <c r="D1279" s="43"/>
      <c r="E1279" s="71"/>
      <c r="F1279" s="71"/>
      <c r="G1279" s="71"/>
      <c r="H1279" s="71"/>
      <c r="I1279" s="71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79"/>
    </row>
    <row r="1280" spans="1:19" s="114" customFormat="1" ht="21.75" customHeight="1" x14ac:dyDescent="0.25">
      <c r="A1280" s="42" t="s">
        <v>70</v>
      </c>
      <c r="B1280" s="52">
        <f>C1280*1.19</f>
        <v>19.432699999999997</v>
      </c>
      <c r="C1280" s="52">
        <v>16.329999999999998</v>
      </c>
      <c r="D1280" s="43"/>
      <c r="E1280" s="71"/>
      <c r="F1280" s="71"/>
      <c r="G1280" s="71"/>
      <c r="H1280" s="71"/>
      <c r="I1280" s="71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79"/>
    </row>
    <row r="1281" spans="1:19" s="114" customFormat="1" ht="21.75" customHeight="1" x14ac:dyDescent="0.25">
      <c r="A1281" s="163" t="s">
        <v>154</v>
      </c>
      <c r="B1281" s="52"/>
      <c r="C1281" s="50">
        <f>C1280/2</f>
        <v>8.1649999999999991</v>
      </c>
      <c r="D1281" s="43"/>
      <c r="E1281" s="71"/>
      <c r="F1281" s="71"/>
      <c r="G1281" s="71"/>
      <c r="H1281" s="71"/>
      <c r="I1281" s="71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79"/>
    </row>
    <row r="1282" spans="1:19" s="114" customFormat="1" ht="21.75" customHeight="1" x14ac:dyDescent="0.25">
      <c r="A1282" s="163" t="s">
        <v>296</v>
      </c>
      <c r="B1282" s="52"/>
      <c r="C1282" s="50">
        <f>C1281+C1279+C1278+C1277+C1276</f>
        <v>54.164999999999992</v>
      </c>
      <c r="D1282" s="43"/>
      <c r="E1282" s="71"/>
      <c r="F1282" s="71"/>
      <c r="G1282" s="71"/>
      <c r="H1282" s="71"/>
      <c r="I1282" s="71"/>
      <c r="J1282" s="179"/>
      <c r="K1282" s="179"/>
      <c r="L1282" s="179"/>
      <c r="M1282" s="179"/>
      <c r="N1282" s="179"/>
      <c r="O1282" s="179"/>
      <c r="P1282" s="179"/>
      <c r="Q1282" s="179"/>
      <c r="R1282" s="179"/>
      <c r="S1282" s="179"/>
    </row>
    <row r="1283" spans="1:19" s="114" customFormat="1" ht="21.75" customHeight="1" x14ac:dyDescent="0.25">
      <c r="A1283" s="21" t="s">
        <v>257</v>
      </c>
      <c r="B1283" s="22">
        <f>C1283</f>
        <v>9.1999999999999993</v>
      </c>
      <c r="C1283" s="22">
        <v>9.1999999999999993</v>
      </c>
      <c r="D1283" s="43"/>
      <c r="E1283" s="71"/>
      <c r="F1283" s="71"/>
      <c r="G1283" s="71"/>
      <c r="H1283" s="71"/>
      <c r="I1283" s="156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79"/>
    </row>
    <row r="1284" spans="1:19" s="114" customFormat="1" ht="21.75" customHeight="1" x14ac:dyDescent="0.25">
      <c r="A1284" s="21" t="s">
        <v>262</v>
      </c>
      <c r="B1284" s="22">
        <f>C1284</f>
        <v>7.77</v>
      </c>
      <c r="C1284" s="22">
        <v>7.77</v>
      </c>
      <c r="D1284" s="43"/>
      <c r="E1284" s="71"/>
      <c r="F1284" s="71"/>
      <c r="G1284" s="71"/>
      <c r="H1284" s="71"/>
      <c r="I1284" s="156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79"/>
    </row>
    <row r="1285" spans="1:19" s="114" customFormat="1" ht="21.75" customHeight="1" x14ac:dyDescent="0.25">
      <c r="A1285" s="21" t="s">
        <v>146</v>
      </c>
      <c r="B1285" s="22">
        <f>C1285</f>
        <v>5.55</v>
      </c>
      <c r="C1285" s="22">
        <v>5.55</v>
      </c>
      <c r="D1285" s="43"/>
      <c r="E1285" s="71"/>
      <c r="F1285" s="71"/>
      <c r="G1285" s="71"/>
      <c r="H1285" s="71"/>
      <c r="I1285" s="156"/>
      <c r="J1285" s="179"/>
      <c r="K1285" s="179"/>
      <c r="L1285" s="179"/>
      <c r="M1285" s="179"/>
      <c r="N1285" s="179"/>
      <c r="O1285" s="179"/>
      <c r="P1285" s="179"/>
      <c r="Q1285" s="179"/>
      <c r="R1285" s="179"/>
      <c r="S1285" s="179"/>
    </row>
    <row r="1286" spans="1:19" s="114" customFormat="1" ht="21.75" customHeight="1" x14ac:dyDescent="0.25">
      <c r="A1286" s="42" t="s">
        <v>70</v>
      </c>
      <c r="B1286" s="22">
        <f>C1286*1.19</f>
        <v>52.883599999999994</v>
      </c>
      <c r="C1286" s="22">
        <v>44.44</v>
      </c>
      <c r="D1286" s="43"/>
      <c r="E1286" s="71"/>
      <c r="F1286" s="71"/>
      <c r="G1286" s="71"/>
      <c r="H1286" s="71"/>
      <c r="I1286" s="156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79"/>
    </row>
    <row r="1287" spans="1:19" s="114" customFormat="1" ht="21.75" customHeight="1" x14ac:dyDescent="0.25">
      <c r="A1287" s="321" t="s">
        <v>256</v>
      </c>
      <c r="B1287" s="317"/>
      <c r="C1287" s="339">
        <f>C1286/2</f>
        <v>22.22</v>
      </c>
      <c r="D1287" s="99"/>
      <c r="E1287" s="19"/>
      <c r="F1287" s="22"/>
      <c r="G1287" s="108"/>
      <c r="H1287" s="104"/>
      <c r="I1287" s="23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79"/>
    </row>
    <row r="1288" spans="1:19" s="114" customFormat="1" ht="21.75" customHeight="1" x14ac:dyDescent="0.25">
      <c r="A1288" s="12" t="s">
        <v>127</v>
      </c>
      <c r="B1288" s="52">
        <f>C1288</f>
        <v>3</v>
      </c>
      <c r="C1288" s="22">
        <v>3</v>
      </c>
      <c r="D1288" s="99"/>
      <c r="E1288" s="19"/>
      <c r="F1288" s="22"/>
      <c r="G1288" s="108"/>
      <c r="H1288" s="104"/>
      <c r="I1288" s="23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79"/>
    </row>
    <row r="1289" spans="1:19" s="114" customFormat="1" ht="21.75" customHeight="1" x14ac:dyDescent="0.25">
      <c r="A1289" s="344" t="s">
        <v>79</v>
      </c>
      <c r="B1289" s="52">
        <f>C1289</f>
        <v>0.4</v>
      </c>
      <c r="C1289" s="244">
        <v>0.4</v>
      </c>
      <c r="D1289" s="99"/>
      <c r="E1289" s="19"/>
      <c r="F1289" s="22"/>
      <c r="G1289" s="108"/>
      <c r="H1289" s="104"/>
      <c r="I1289" s="23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79"/>
    </row>
    <row r="1290" spans="1:19" s="114" customFormat="1" ht="21.75" customHeight="1" x14ac:dyDescent="0.25">
      <c r="A1290" s="15" t="s">
        <v>182</v>
      </c>
      <c r="B1290" s="44">
        <f>C1290*1.33</f>
        <v>16.319099999999999</v>
      </c>
      <c r="C1290" s="558">
        <v>12.27</v>
      </c>
      <c r="D1290" s="99"/>
      <c r="E1290" s="19"/>
      <c r="F1290" s="22"/>
      <c r="G1290" s="108"/>
      <c r="H1290" s="104"/>
      <c r="I1290" s="23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79"/>
    </row>
    <row r="1291" spans="1:19" s="114" customFormat="1" ht="21.75" customHeight="1" x14ac:dyDescent="0.25">
      <c r="A1291" s="15" t="s">
        <v>183</v>
      </c>
      <c r="B1291" s="44">
        <f>C1290*1.43</f>
        <v>17.546099999999999</v>
      </c>
      <c r="C1291" s="559"/>
      <c r="D1291" s="99"/>
      <c r="E1291" s="19"/>
      <c r="F1291" s="22"/>
      <c r="G1291" s="108"/>
      <c r="H1291" s="104"/>
      <c r="I1291" s="23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79"/>
    </row>
    <row r="1292" spans="1:19" ht="21.75" customHeight="1" x14ac:dyDescent="0.25">
      <c r="A1292" s="15" t="s">
        <v>184</v>
      </c>
      <c r="B1292" s="44">
        <f>C1290*1.54</f>
        <v>18.895800000000001</v>
      </c>
      <c r="C1292" s="559"/>
      <c r="D1292" s="99"/>
      <c r="E1292" s="19"/>
      <c r="F1292" s="22"/>
      <c r="G1292" s="108"/>
      <c r="H1292" s="104"/>
      <c r="I1292" s="23"/>
    </row>
    <row r="1293" spans="1:19" ht="21.75" customHeight="1" x14ac:dyDescent="0.25">
      <c r="A1293" s="15" t="s">
        <v>185</v>
      </c>
      <c r="B1293" s="44">
        <f>C1290*1.67</f>
        <v>20.4909</v>
      </c>
      <c r="C1293" s="560"/>
      <c r="D1293" s="99"/>
      <c r="E1293" s="19"/>
      <c r="F1293" s="22"/>
      <c r="G1293" s="108"/>
      <c r="H1293" s="104"/>
      <c r="I1293" s="23"/>
    </row>
    <row r="1294" spans="1:19" ht="21.75" customHeight="1" x14ac:dyDescent="0.25">
      <c r="A1294" s="188" t="s">
        <v>84</v>
      </c>
      <c r="B1294" s="44"/>
      <c r="C1294" s="345">
        <f>C1290+C1289+C1288+C1287+C1283+C1282</f>
        <v>101.255</v>
      </c>
      <c r="D1294" s="99"/>
      <c r="E1294" s="19"/>
      <c r="F1294" s="22"/>
      <c r="G1294" s="108"/>
      <c r="H1294" s="104"/>
      <c r="I1294" s="23"/>
    </row>
    <row r="1295" spans="1:19" ht="21.75" customHeight="1" x14ac:dyDescent="0.25">
      <c r="A1295" s="15" t="s">
        <v>191</v>
      </c>
      <c r="B1295" s="44">
        <f>C1295</f>
        <v>10</v>
      </c>
      <c r="C1295" s="44">
        <v>10</v>
      </c>
      <c r="D1295" s="99"/>
      <c r="E1295" s="19"/>
      <c r="F1295" s="22"/>
      <c r="G1295" s="108"/>
      <c r="H1295" s="104"/>
      <c r="I1295" s="23"/>
    </row>
    <row r="1296" spans="1:19" ht="21.75" customHeight="1" x14ac:dyDescent="0.25">
      <c r="A1296" s="15" t="s">
        <v>140</v>
      </c>
      <c r="B1296" s="44">
        <f>C1296</f>
        <v>5</v>
      </c>
      <c r="C1296" s="44">
        <v>5</v>
      </c>
      <c r="D1296" s="99"/>
      <c r="E1296" s="19"/>
      <c r="F1296" s="22"/>
      <c r="G1296" s="108"/>
      <c r="H1296" s="104"/>
      <c r="I1296" s="23"/>
    </row>
    <row r="1297" spans="1:19" ht="21.75" customHeight="1" x14ac:dyDescent="0.25">
      <c r="A1297" s="289" t="s">
        <v>259</v>
      </c>
      <c r="B1297" s="222">
        <f>C1297</f>
        <v>10</v>
      </c>
      <c r="C1297" s="52">
        <v>10</v>
      </c>
      <c r="D1297" s="99"/>
      <c r="E1297" s="19"/>
      <c r="F1297" s="22"/>
      <c r="G1297" s="108"/>
      <c r="H1297" s="104"/>
      <c r="I1297" s="23"/>
    </row>
    <row r="1298" spans="1:19" ht="21.75" customHeight="1" x14ac:dyDescent="0.25">
      <c r="A1298" s="188" t="s">
        <v>261</v>
      </c>
      <c r="B1298" s="222"/>
      <c r="C1298" s="317">
        <f>C1297+C1296+C1295+C1294</f>
        <v>126.255</v>
      </c>
      <c r="D1298" s="99"/>
      <c r="E1298" s="19"/>
      <c r="F1298" s="22"/>
      <c r="G1298" s="108"/>
      <c r="H1298" s="104"/>
      <c r="I1298" s="23"/>
    </row>
    <row r="1299" spans="1:19" ht="21.75" customHeight="1" x14ac:dyDescent="0.25">
      <c r="A1299" s="289" t="s">
        <v>260</v>
      </c>
      <c r="B1299" s="222">
        <f>C1299</f>
        <v>3</v>
      </c>
      <c r="C1299" s="52">
        <v>3</v>
      </c>
      <c r="D1299" s="99"/>
      <c r="E1299" s="19"/>
      <c r="F1299" s="22"/>
      <c r="G1299" s="108"/>
      <c r="H1299" s="104"/>
      <c r="I1299" s="23"/>
    </row>
    <row r="1300" spans="1:19" ht="21.75" customHeight="1" x14ac:dyDescent="0.25">
      <c r="A1300" s="309" t="s">
        <v>225</v>
      </c>
      <c r="B1300" s="294"/>
      <c r="C1300" s="294"/>
      <c r="D1300" s="297">
        <v>180</v>
      </c>
      <c r="E1300" s="200">
        <v>4.63</v>
      </c>
      <c r="F1300" s="200">
        <v>3.76</v>
      </c>
      <c r="G1300" s="200">
        <v>42.93</v>
      </c>
      <c r="H1300" s="200">
        <v>194.69</v>
      </c>
      <c r="I1300" s="295" t="s">
        <v>308</v>
      </c>
    </row>
    <row r="1301" spans="1:19" ht="21.75" customHeight="1" x14ac:dyDescent="0.25">
      <c r="A1301" s="15" t="s">
        <v>182</v>
      </c>
      <c r="B1301" s="44">
        <f>C1301*1.33</f>
        <v>219.45000000000002</v>
      </c>
      <c r="C1301" s="558">
        <v>165</v>
      </c>
      <c r="D1301" s="281"/>
      <c r="E1301" s="317"/>
      <c r="F1301" s="317"/>
      <c r="G1301" s="317"/>
      <c r="H1301" s="317"/>
      <c r="I1301" s="281"/>
    </row>
    <row r="1302" spans="1:19" ht="21.75" customHeight="1" x14ac:dyDescent="0.25">
      <c r="A1302" s="15" t="s">
        <v>183</v>
      </c>
      <c r="B1302" s="44">
        <f>C1301*1.43</f>
        <v>235.95</v>
      </c>
      <c r="C1302" s="559"/>
      <c r="D1302" s="281"/>
      <c r="E1302" s="317"/>
      <c r="F1302" s="317"/>
      <c r="G1302" s="317"/>
      <c r="H1302" s="317"/>
      <c r="I1302" s="281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</row>
    <row r="1303" spans="1:19" ht="21.75" customHeight="1" x14ac:dyDescent="0.25">
      <c r="A1303" s="15" t="s">
        <v>184</v>
      </c>
      <c r="B1303" s="44">
        <f>C1301*1.54</f>
        <v>254.1</v>
      </c>
      <c r="C1303" s="559"/>
      <c r="D1303" s="281"/>
      <c r="E1303" s="317"/>
      <c r="F1303" s="317"/>
      <c r="G1303" s="317"/>
      <c r="H1303" s="317"/>
      <c r="I1303" s="281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</row>
    <row r="1304" spans="1:19" ht="21.75" customHeight="1" x14ac:dyDescent="0.25">
      <c r="A1304" s="15" t="s">
        <v>185</v>
      </c>
      <c r="B1304" s="44">
        <f>C1301*1.67</f>
        <v>275.55</v>
      </c>
      <c r="C1304" s="560"/>
      <c r="D1304" s="281"/>
      <c r="E1304" s="317"/>
      <c r="F1304" s="317"/>
      <c r="G1304" s="317"/>
      <c r="H1304" s="317"/>
      <c r="I1304" s="281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</row>
    <row r="1305" spans="1:19" ht="21.75" customHeight="1" x14ac:dyDescent="0.25">
      <c r="A1305" s="21" t="s">
        <v>205</v>
      </c>
      <c r="B1305" s="10">
        <f>C1305</f>
        <v>0.5</v>
      </c>
      <c r="C1305" s="517">
        <v>0.5</v>
      </c>
      <c r="D1305" s="281"/>
      <c r="E1305" s="317"/>
      <c r="F1305" s="317"/>
      <c r="G1305" s="317"/>
      <c r="H1305" s="317"/>
      <c r="I1305" s="281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</row>
    <row r="1306" spans="1:19" ht="21.75" customHeight="1" x14ac:dyDescent="0.25">
      <c r="A1306" s="306" t="s">
        <v>80</v>
      </c>
      <c r="B1306" s="63">
        <f>C1306</f>
        <v>5</v>
      </c>
      <c r="C1306" s="63">
        <v>5</v>
      </c>
      <c r="D1306" s="281"/>
      <c r="E1306" s="317"/>
      <c r="F1306" s="317"/>
      <c r="G1306" s="317"/>
      <c r="H1306" s="317"/>
      <c r="I1306" s="281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</row>
    <row r="1307" spans="1:19" ht="21.75" customHeight="1" x14ac:dyDescent="0.25">
      <c r="A1307" s="306" t="s">
        <v>102</v>
      </c>
      <c r="B1307" s="63">
        <f>C1307</f>
        <v>27</v>
      </c>
      <c r="C1307" s="63">
        <v>27</v>
      </c>
      <c r="D1307" s="281"/>
      <c r="E1307" s="317"/>
      <c r="F1307" s="317"/>
      <c r="G1307" s="317"/>
      <c r="H1307" s="317"/>
      <c r="I1307" s="281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</row>
    <row r="1308" spans="1:19" ht="21.75" customHeight="1" x14ac:dyDescent="0.25">
      <c r="A1308" s="204" t="s">
        <v>275</v>
      </c>
      <c r="B1308" s="205"/>
      <c r="C1308" s="205"/>
      <c r="D1308" s="206">
        <v>200</v>
      </c>
      <c r="E1308" s="200">
        <v>0.2</v>
      </c>
      <c r="F1308" s="200">
        <v>0.06</v>
      </c>
      <c r="G1308" s="200">
        <v>8.2899999999999991</v>
      </c>
      <c r="H1308" s="200">
        <v>34.08</v>
      </c>
      <c r="I1308" s="200" t="s">
        <v>305</v>
      </c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</row>
    <row r="1309" spans="1:19" ht="21.75" customHeight="1" x14ac:dyDescent="0.25">
      <c r="A1309" s="9" t="s">
        <v>97</v>
      </c>
      <c r="B1309" s="133">
        <f>C1309</f>
        <v>30</v>
      </c>
      <c r="C1309" s="133">
        <v>30</v>
      </c>
      <c r="D1309" s="6"/>
      <c r="E1309" s="22"/>
      <c r="F1309" s="22"/>
      <c r="G1309" s="22"/>
      <c r="H1309" s="52"/>
      <c r="I1309" s="22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</row>
    <row r="1310" spans="1:19" ht="21.75" customHeight="1" x14ac:dyDescent="0.25">
      <c r="A1310" s="14" t="s">
        <v>16</v>
      </c>
      <c r="B1310" s="134">
        <f>C1310</f>
        <v>8</v>
      </c>
      <c r="C1310" s="222">
        <v>8</v>
      </c>
      <c r="D1310" s="6"/>
      <c r="E1310" s="22"/>
      <c r="F1310" s="8"/>
      <c r="G1310" s="8"/>
      <c r="H1310" s="317"/>
      <c r="I1310" s="30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</row>
    <row r="1311" spans="1:19" ht="21.75" customHeight="1" x14ac:dyDescent="0.25">
      <c r="A1311" s="40" t="s">
        <v>85</v>
      </c>
      <c r="B1311" s="41">
        <f>C1311</f>
        <v>200</v>
      </c>
      <c r="C1311" s="41">
        <v>200</v>
      </c>
      <c r="D1311" s="6"/>
      <c r="E1311" s="22"/>
      <c r="F1311" s="8"/>
      <c r="G1311" s="8"/>
      <c r="H1311" s="317"/>
      <c r="I1311" s="30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</row>
    <row r="1312" spans="1:19" ht="21.75" customHeight="1" x14ac:dyDescent="0.25">
      <c r="A1312" s="302" t="s">
        <v>110</v>
      </c>
      <c r="B1312" s="294">
        <f>C1312</f>
        <v>32</v>
      </c>
      <c r="C1312" s="294">
        <v>32</v>
      </c>
      <c r="D1312" s="229" t="s">
        <v>295</v>
      </c>
      <c r="E1312" s="200">
        <v>2.56</v>
      </c>
      <c r="F1312" s="200">
        <v>0.4</v>
      </c>
      <c r="G1312" s="200">
        <v>16.96</v>
      </c>
      <c r="H1312" s="200">
        <v>81.28</v>
      </c>
      <c r="I1312" s="231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</row>
    <row r="1313" spans="1:19" ht="21.75" customHeight="1" x14ac:dyDescent="0.25">
      <c r="A1313" s="567" t="s">
        <v>315</v>
      </c>
      <c r="B1313" s="567"/>
      <c r="C1313" s="567"/>
      <c r="D1313" s="232">
        <f>D1314+D1324+D1340+D1353+D1357+D1358</f>
        <v>844</v>
      </c>
      <c r="E1313" s="203">
        <f>E1314+E1324+E1340+E1353+E1357+E1358</f>
        <v>30.269999999999996</v>
      </c>
      <c r="F1313" s="203">
        <f>F1314+F1324+F1340+F1353+F1357+F1358</f>
        <v>33.18</v>
      </c>
      <c r="G1313" s="203">
        <f>G1314+G1324+G1340+G1353+G1357+G1358</f>
        <v>130.26000000000002</v>
      </c>
      <c r="H1313" s="203">
        <f>H1314+H1324+H1340+H1353+H1357+H1358</f>
        <v>959.97</v>
      </c>
      <c r="I1313" s="317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</row>
    <row r="1314" spans="1:19" ht="21.75" customHeight="1" x14ac:dyDescent="0.25">
      <c r="A1314" s="212" t="s">
        <v>289</v>
      </c>
      <c r="B1314" s="230"/>
      <c r="C1314" s="230"/>
      <c r="D1314" s="326">
        <v>100</v>
      </c>
      <c r="E1314" s="196">
        <v>1.78</v>
      </c>
      <c r="F1314" s="196">
        <v>10.75</v>
      </c>
      <c r="G1314" s="196">
        <v>8.56</v>
      </c>
      <c r="H1314" s="196">
        <v>137.19999999999999</v>
      </c>
      <c r="I1314" s="358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</row>
    <row r="1315" spans="1:19" ht="21.75" customHeight="1" x14ac:dyDescent="0.25">
      <c r="A1315" s="9" t="s">
        <v>242</v>
      </c>
      <c r="B1315" s="10">
        <f>C1315*1.05</f>
        <v>42</v>
      </c>
      <c r="C1315" s="556">
        <v>40</v>
      </c>
      <c r="D1315" s="2"/>
      <c r="E1315" s="74"/>
      <c r="F1315" s="65"/>
      <c r="G1315" s="65"/>
      <c r="H1315" s="17"/>
      <c r="I1315" s="536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</row>
    <row r="1316" spans="1:19" ht="21.75" customHeight="1" x14ac:dyDescent="0.25">
      <c r="A1316" s="9" t="s">
        <v>314</v>
      </c>
      <c r="B1316" s="10">
        <f>C1315*1.02</f>
        <v>40.799999999999997</v>
      </c>
      <c r="C1316" s="557"/>
      <c r="D1316" s="2"/>
      <c r="E1316" s="74"/>
      <c r="F1316" s="65"/>
      <c r="G1316" s="65"/>
      <c r="H1316" s="17"/>
      <c r="I1316" s="536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</row>
    <row r="1317" spans="1:19" ht="21.75" customHeight="1" x14ac:dyDescent="0.25">
      <c r="A1317" s="110" t="s">
        <v>116</v>
      </c>
      <c r="B1317" s="62">
        <f>C1317*1.25</f>
        <v>75</v>
      </c>
      <c r="C1317" s="62">
        <v>60</v>
      </c>
      <c r="D1317" s="2"/>
      <c r="E1317" s="74"/>
      <c r="F1317" s="65"/>
      <c r="G1317" s="65"/>
      <c r="H1317" s="17"/>
      <c r="I1317" s="536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</row>
    <row r="1318" spans="1:19" ht="21.75" customHeight="1" x14ac:dyDescent="0.25">
      <c r="A1318" s="97" t="s">
        <v>150</v>
      </c>
      <c r="B1318" s="62">
        <f>C1318*1.35</f>
        <v>81</v>
      </c>
      <c r="C1318" s="62">
        <v>60</v>
      </c>
      <c r="D1318" s="2"/>
      <c r="E1318" s="74"/>
      <c r="F1318" s="65"/>
      <c r="G1318" s="65"/>
      <c r="H1318" s="17"/>
      <c r="I1318" s="536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</row>
    <row r="1319" spans="1:19" ht="21.75" customHeight="1" x14ac:dyDescent="0.25">
      <c r="A1319" s="135" t="s">
        <v>426</v>
      </c>
      <c r="B1319" s="10"/>
      <c r="C1319" s="190">
        <v>10</v>
      </c>
      <c r="D1319" s="109"/>
      <c r="E1319" s="137"/>
      <c r="F1319" s="137"/>
      <c r="G1319" s="137"/>
      <c r="H1319" s="24"/>
      <c r="I1319" s="536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</row>
    <row r="1320" spans="1:19" ht="21.75" customHeight="1" x14ac:dyDescent="0.25">
      <c r="A1320" s="9" t="s">
        <v>71</v>
      </c>
      <c r="B1320" s="10">
        <f>C1320</f>
        <v>7</v>
      </c>
      <c r="C1320" s="555">
        <v>7</v>
      </c>
      <c r="D1320" s="109"/>
      <c r="E1320" s="109"/>
      <c r="F1320" s="109"/>
      <c r="G1320" s="109"/>
      <c r="H1320" s="104"/>
      <c r="I1320" s="536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</row>
    <row r="1321" spans="1:19" ht="21.75" customHeight="1" x14ac:dyDescent="0.25">
      <c r="A1321" s="9" t="s">
        <v>424</v>
      </c>
      <c r="B1321" s="10">
        <f>C1321</f>
        <v>3</v>
      </c>
      <c r="C1321" s="548">
        <v>3</v>
      </c>
      <c r="D1321" s="109"/>
      <c r="E1321" s="109"/>
      <c r="F1321" s="109"/>
      <c r="G1321" s="109"/>
      <c r="H1321" s="104"/>
      <c r="I1321" s="536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</row>
    <row r="1322" spans="1:19" ht="21.75" customHeight="1" x14ac:dyDescent="0.25">
      <c r="A1322" s="9" t="s">
        <v>96</v>
      </c>
      <c r="B1322" s="10">
        <f>C1322</f>
        <v>1</v>
      </c>
      <c r="C1322" s="548">
        <v>1</v>
      </c>
      <c r="D1322" s="109"/>
      <c r="E1322" s="109"/>
      <c r="F1322" s="109"/>
      <c r="G1322" s="109"/>
      <c r="H1322" s="104"/>
      <c r="I1322" s="536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</row>
    <row r="1323" spans="1:19" ht="21.75" customHeight="1" x14ac:dyDescent="0.25">
      <c r="A1323" s="9" t="s">
        <v>85</v>
      </c>
      <c r="B1323" s="10">
        <f>C1323</f>
        <v>3</v>
      </c>
      <c r="C1323" s="548">
        <v>3</v>
      </c>
      <c r="D1323" s="109"/>
      <c r="E1323" s="109"/>
      <c r="F1323" s="109"/>
      <c r="G1323" s="109"/>
      <c r="H1323" s="104"/>
      <c r="I1323" s="536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</row>
    <row r="1324" spans="1:19" ht="21.75" customHeight="1" x14ac:dyDescent="0.25">
      <c r="A1324" s="464" t="s">
        <v>398</v>
      </c>
      <c r="B1324" s="464"/>
      <c r="C1324" s="464"/>
      <c r="D1324" s="328">
        <v>250</v>
      </c>
      <c r="E1324" s="200">
        <v>10.76</v>
      </c>
      <c r="F1324" s="200">
        <v>8.23</v>
      </c>
      <c r="G1324" s="200">
        <v>33.36</v>
      </c>
      <c r="H1324" s="200">
        <v>195.86</v>
      </c>
      <c r="I1324" s="231" t="s">
        <v>333</v>
      </c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</row>
    <row r="1325" spans="1:19" ht="29.25" customHeight="1" x14ac:dyDescent="0.25">
      <c r="A1325" s="29" t="s">
        <v>366</v>
      </c>
      <c r="B1325" s="52">
        <f>C1325*1.42</f>
        <v>57.935999999999993</v>
      </c>
      <c r="C1325" s="22">
        <f>C1327*1.2</f>
        <v>40.799999999999997</v>
      </c>
      <c r="D1325" s="454"/>
      <c r="E1325" s="64"/>
      <c r="F1325" s="64"/>
      <c r="G1325" s="64"/>
      <c r="H1325" s="64"/>
      <c r="I1325" s="248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</row>
    <row r="1326" spans="1:19" ht="35.25" customHeight="1" x14ac:dyDescent="0.25">
      <c r="A1326" s="42" t="s">
        <v>367</v>
      </c>
      <c r="B1326" s="52">
        <f>C1326*1.45</f>
        <v>59.16</v>
      </c>
      <c r="C1326" s="22">
        <f>C1327*1.2</f>
        <v>40.799999999999997</v>
      </c>
      <c r="D1326" s="454"/>
      <c r="E1326" s="455"/>
      <c r="F1326" s="455"/>
      <c r="G1326" s="455"/>
      <c r="H1326" s="64"/>
      <c r="I1326" s="248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</row>
    <row r="1327" spans="1:19" ht="21.75" customHeight="1" x14ac:dyDescent="0.25">
      <c r="A1327" s="456" t="s">
        <v>368</v>
      </c>
      <c r="B1327" s="52"/>
      <c r="C1327" s="8">
        <v>34</v>
      </c>
      <c r="D1327" s="454"/>
      <c r="E1327" s="455"/>
      <c r="F1327" s="455"/>
      <c r="G1327" s="455"/>
      <c r="H1327" s="64"/>
      <c r="I1327" s="248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</row>
    <row r="1328" spans="1:19" ht="21.75" customHeight="1" x14ac:dyDescent="0.25">
      <c r="A1328" s="457" t="s">
        <v>369</v>
      </c>
      <c r="B1328" s="458">
        <f>C1328*1.33</f>
        <v>75.570599999999999</v>
      </c>
      <c r="C1328" s="458">
        <v>56.82</v>
      </c>
      <c r="D1328" s="454"/>
      <c r="E1328" s="455"/>
      <c r="F1328" s="415"/>
      <c r="G1328" s="415"/>
      <c r="H1328" s="64"/>
      <c r="I1328" s="248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</row>
    <row r="1329" spans="1:19" ht="21.75" customHeight="1" x14ac:dyDescent="0.25">
      <c r="A1329" s="459" t="s">
        <v>370</v>
      </c>
      <c r="B1329" s="458">
        <f>C1329*1.43</f>
        <v>81.252600000000001</v>
      </c>
      <c r="C1329" s="458">
        <v>56.82</v>
      </c>
      <c r="D1329" s="454"/>
      <c r="E1329" s="64"/>
      <c r="F1329" s="64"/>
      <c r="G1329" s="64"/>
      <c r="H1329" s="64"/>
      <c r="I1329" s="248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</row>
    <row r="1330" spans="1:19" ht="21.75" customHeight="1" x14ac:dyDescent="0.25">
      <c r="A1330" s="460" t="s">
        <v>325</v>
      </c>
      <c r="B1330" s="458">
        <f>C1330*1.54</f>
        <v>87.502800000000008</v>
      </c>
      <c r="C1330" s="458">
        <v>56.82</v>
      </c>
      <c r="D1330" s="454"/>
      <c r="E1330" s="64"/>
      <c r="F1330" s="64"/>
      <c r="G1330" s="64"/>
      <c r="H1330" s="64"/>
      <c r="I1330" s="248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</row>
    <row r="1331" spans="1:19" ht="21.75" customHeight="1" x14ac:dyDescent="0.25">
      <c r="A1331" s="461" t="s">
        <v>348</v>
      </c>
      <c r="B1331" s="458">
        <f>C1331*1.67</f>
        <v>94.889399999999995</v>
      </c>
      <c r="C1331" s="458">
        <v>56.82</v>
      </c>
      <c r="D1331" s="454"/>
      <c r="E1331" s="415"/>
      <c r="F1331" s="415"/>
      <c r="G1331" s="415"/>
      <c r="H1331" s="64"/>
      <c r="I1331" s="248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</row>
    <row r="1332" spans="1:19" ht="21.75" customHeight="1" x14ac:dyDescent="0.25">
      <c r="A1332" s="457" t="s">
        <v>70</v>
      </c>
      <c r="B1332" s="458">
        <f>C1332*1.19</f>
        <v>16.2316</v>
      </c>
      <c r="C1332" s="458">
        <v>13.64</v>
      </c>
      <c r="D1332" s="454"/>
      <c r="E1332" s="462"/>
      <c r="F1332" s="462"/>
      <c r="G1332" s="462"/>
      <c r="H1332" s="64"/>
      <c r="I1332" s="248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</row>
    <row r="1333" spans="1:19" ht="21.75" customHeight="1" x14ac:dyDescent="0.25">
      <c r="A1333" s="457" t="s">
        <v>371</v>
      </c>
      <c r="B1333" s="458">
        <f>C1333*1.25</f>
        <v>21.299999999999997</v>
      </c>
      <c r="C1333" s="458">
        <v>17.04</v>
      </c>
      <c r="D1333" s="454"/>
      <c r="E1333" s="462"/>
      <c r="F1333" s="462"/>
      <c r="G1333" s="462"/>
      <c r="H1333" s="64"/>
      <c r="I1333" s="248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</row>
    <row r="1334" spans="1:19" ht="21.75" customHeight="1" x14ac:dyDescent="0.25">
      <c r="A1334" s="457" t="s">
        <v>372</v>
      </c>
      <c r="B1334" s="458">
        <f>C1334*1.33</f>
        <v>22.6632</v>
      </c>
      <c r="C1334" s="458">
        <v>17.04</v>
      </c>
      <c r="D1334" s="454"/>
      <c r="E1334" s="462"/>
      <c r="F1334" s="462"/>
      <c r="G1334" s="462"/>
      <c r="H1334" s="64"/>
      <c r="I1334" s="248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</row>
    <row r="1335" spans="1:19" ht="21.75" customHeight="1" x14ac:dyDescent="0.25">
      <c r="A1335" s="457" t="s">
        <v>102</v>
      </c>
      <c r="B1335" s="458">
        <f>C1335</f>
        <v>11.36</v>
      </c>
      <c r="C1335" s="458">
        <v>11.36</v>
      </c>
      <c r="D1335" s="454"/>
      <c r="E1335" s="462"/>
      <c r="F1335" s="462"/>
      <c r="G1335" s="462"/>
      <c r="H1335" s="64"/>
      <c r="I1335" s="248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</row>
    <row r="1336" spans="1:19" ht="21.75" customHeight="1" x14ac:dyDescent="0.25">
      <c r="A1336" s="457" t="s">
        <v>140</v>
      </c>
      <c r="B1336" s="458">
        <f>C1336</f>
        <v>3</v>
      </c>
      <c r="C1336" s="458">
        <v>3</v>
      </c>
      <c r="D1336" s="454"/>
      <c r="E1336" s="462"/>
      <c r="F1336" s="462"/>
      <c r="G1336" s="462"/>
      <c r="H1336" s="64"/>
      <c r="I1336" s="248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</row>
    <row r="1337" spans="1:19" ht="21.75" customHeight="1" x14ac:dyDescent="0.25">
      <c r="A1337" s="457" t="s">
        <v>79</v>
      </c>
      <c r="B1337" s="458">
        <f>C1337</f>
        <v>0.2</v>
      </c>
      <c r="C1337" s="458">
        <v>0.2</v>
      </c>
      <c r="D1337" s="454"/>
      <c r="E1337" s="462"/>
      <c r="F1337" s="462"/>
      <c r="G1337" s="462"/>
      <c r="H1337" s="64"/>
      <c r="I1337" s="248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</row>
    <row r="1338" spans="1:19" ht="21.75" customHeight="1" x14ac:dyDescent="0.25">
      <c r="A1338" s="457" t="s">
        <v>332</v>
      </c>
      <c r="B1338" s="458">
        <f>C1338</f>
        <v>7</v>
      </c>
      <c r="C1338" s="458">
        <v>7</v>
      </c>
      <c r="D1338" s="454"/>
      <c r="E1338" s="66"/>
      <c r="F1338" s="75"/>
      <c r="G1338" s="75"/>
      <c r="H1338" s="111"/>
      <c r="I1338" s="248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</row>
    <row r="1339" spans="1:19" ht="21.75" customHeight="1" x14ac:dyDescent="0.25">
      <c r="A1339" s="457" t="s">
        <v>301</v>
      </c>
      <c r="B1339" s="458">
        <f>C1339</f>
        <v>7</v>
      </c>
      <c r="C1339" s="458">
        <v>7</v>
      </c>
      <c r="D1339" s="463"/>
      <c r="E1339" s="66"/>
      <c r="F1339" s="75"/>
      <c r="G1339" s="75"/>
      <c r="H1339" s="111"/>
      <c r="I1339" s="248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</row>
    <row r="1340" spans="1:19" ht="21.75" customHeight="1" x14ac:dyDescent="0.25">
      <c r="A1340" s="329" t="s">
        <v>355</v>
      </c>
      <c r="B1340" s="330"/>
      <c r="C1340" s="331"/>
      <c r="D1340" s="229" t="s">
        <v>412</v>
      </c>
      <c r="E1340" s="218">
        <v>12.29</v>
      </c>
      <c r="F1340" s="218">
        <v>13.41</v>
      </c>
      <c r="G1340" s="218">
        <v>47.04</v>
      </c>
      <c r="H1340" s="218">
        <v>438.43</v>
      </c>
      <c r="I1340" s="430" t="s">
        <v>356</v>
      </c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</row>
    <row r="1341" spans="1:19" ht="21.75" customHeight="1" x14ac:dyDescent="0.25">
      <c r="A1341" s="39" t="s">
        <v>352</v>
      </c>
      <c r="B1341" s="52">
        <f>C1341*1.05</f>
        <v>77.280000000000015</v>
      </c>
      <c r="C1341" s="52">
        <f>C1344*1.6</f>
        <v>73.600000000000009</v>
      </c>
      <c r="D1341" s="43"/>
      <c r="E1341" s="71"/>
      <c r="F1341" s="71"/>
      <c r="G1341" s="71"/>
      <c r="H1341" s="71"/>
      <c r="I1341" s="427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</row>
    <row r="1342" spans="1:19" ht="21.75" customHeight="1" x14ac:dyDescent="0.25">
      <c r="A1342" s="39" t="s">
        <v>353</v>
      </c>
      <c r="B1342" s="52">
        <f>C1342*1.05</f>
        <v>67.61999999999999</v>
      </c>
      <c r="C1342" s="52">
        <f>C1344*1.4</f>
        <v>64.399999999999991</v>
      </c>
      <c r="D1342" s="43"/>
      <c r="E1342" s="71"/>
      <c r="F1342" s="71"/>
      <c r="G1342" s="71"/>
      <c r="H1342" s="71"/>
      <c r="I1342" s="427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</row>
    <row r="1343" spans="1:19" ht="21.75" customHeight="1" x14ac:dyDescent="0.25">
      <c r="A1343" s="39" t="s">
        <v>354</v>
      </c>
      <c r="B1343" s="52">
        <f>C1343*1.1</f>
        <v>63.250000000000007</v>
      </c>
      <c r="C1343" s="52">
        <f>C1344*1.25</f>
        <v>57.5</v>
      </c>
      <c r="D1343" s="43"/>
      <c r="E1343" s="71"/>
      <c r="F1343" s="71"/>
      <c r="G1343" s="71"/>
      <c r="H1343" s="71"/>
      <c r="I1343" s="427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</row>
    <row r="1344" spans="1:19" ht="21.75" customHeight="1" x14ac:dyDescent="0.25">
      <c r="A1344" s="340" t="s">
        <v>297</v>
      </c>
      <c r="B1344" s="50"/>
      <c r="C1344" s="50">
        <v>46</v>
      </c>
      <c r="D1344" s="43"/>
      <c r="E1344" s="71"/>
      <c r="F1344" s="71"/>
      <c r="G1344" s="71"/>
      <c r="H1344" s="71"/>
      <c r="I1344" s="427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</row>
    <row r="1345" spans="1:19" ht="21.75" customHeight="1" x14ac:dyDescent="0.25">
      <c r="A1345" s="42" t="s">
        <v>339</v>
      </c>
      <c r="B1345" s="52">
        <f>C1345</f>
        <v>67</v>
      </c>
      <c r="C1345" s="52">
        <v>67</v>
      </c>
      <c r="D1345" s="43"/>
      <c r="E1345" s="71"/>
      <c r="F1345" s="71"/>
      <c r="G1345" s="71"/>
      <c r="H1345" s="71"/>
      <c r="I1345" s="427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</row>
    <row r="1346" spans="1:19" ht="21.75" customHeight="1" x14ac:dyDescent="0.25">
      <c r="A1346" s="42" t="s">
        <v>85</v>
      </c>
      <c r="B1346" s="52">
        <f>C1346</f>
        <v>172</v>
      </c>
      <c r="C1346" s="52">
        <v>172</v>
      </c>
      <c r="D1346" s="43"/>
      <c r="E1346" s="71"/>
      <c r="F1346" s="71"/>
      <c r="G1346" s="71"/>
      <c r="H1346" s="71"/>
      <c r="I1346" s="427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</row>
    <row r="1347" spans="1:19" ht="21.75" customHeight="1" x14ac:dyDescent="0.25">
      <c r="A1347" s="42" t="s">
        <v>79</v>
      </c>
      <c r="B1347" s="52">
        <f>C1347</f>
        <v>1.86</v>
      </c>
      <c r="C1347" s="52">
        <v>1.86</v>
      </c>
      <c r="D1347" s="43"/>
      <c r="E1347" s="71"/>
      <c r="F1347" s="71"/>
      <c r="G1347" s="71"/>
      <c r="H1347" s="71"/>
      <c r="I1347" s="427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</row>
    <row r="1348" spans="1:19" ht="21.75" customHeight="1" x14ac:dyDescent="0.25">
      <c r="A1348" s="21" t="s">
        <v>329</v>
      </c>
      <c r="B1348" s="22">
        <f>C1348*1.25</f>
        <v>28.75</v>
      </c>
      <c r="C1348" s="22">
        <v>23</v>
      </c>
      <c r="D1348" s="43"/>
      <c r="E1348" s="71"/>
      <c r="F1348" s="71"/>
      <c r="G1348" s="71"/>
      <c r="H1348" s="71"/>
      <c r="I1348" s="427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</row>
    <row r="1349" spans="1:19" ht="21.75" customHeight="1" x14ac:dyDescent="0.25">
      <c r="A1349" s="21" t="s">
        <v>328</v>
      </c>
      <c r="B1349" s="22">
        <f>C1349*1.33</f>
        <v>30.590000000000003</v>
      </c>
      <c r="C1349" s="22">
        <v>23</v>
      </c>
      <c r="D1349" s="43"/>
      <c r="E1349" s="71"/>
      <c r="F1349" s="71"/>
      <c r="G1349" s="156"/>
      <c r="H1349" s="156"/>
      <c r="I1349" s="427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</row>
    <row r="1350" spans="1:19" ht="21.75" customHeight="1" x14ac:dyDescent="0.25">
      <c r="A1350" s="431" t="s">
        <v>70</v>
      </c>
      <c r="B1350" s="432">
        <f>C1350*1.19</f>
        <v>61.594399999999993</v>
      </c>
      <c r="C1350" s="432">
        <v>51.76</v>
      </c>
      <c r="D1350" s="43"/>
      <c r="E1350" s="433"/>
      <c r="F1350" s="433"/>
      <c r="G1350" s="433"/>
      <c r="H1350" s="434"/>
      <c r="I1350" s="427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</row>
    <row r="1351" spans="1:19" ht="21.75" customHeight="1" x14ac:dyDescent="0.25">
      <c r="A1351" s="435" t="s">
        <v>234</v>
      </c>
      <c r="B1351" s="436">
        <f>C1351</f>
        <v>0.5</v>
      </c>
      <c r="C1351" s="436">
        <v>0.5</v>
      </c>
      <c r="D1351" s="43"/>
      <c r="E1351" s="433"/>
      <c r="F1351" s="433"/>
      <c r="G1351" s="433"/>
      <c r="H1351" s="434"/>
      <c r="I1351" s="427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</row>
    <row r="1352" spans="1:19" ht="21.75" customHeight="1" x14ac:dyDescent="0.25">
      <c r="A1352" s="435" t="s">
        <v>71</v>
      </c>
      <c r="B1352" s="436">
        <f>C1352</f>
        <v>5</v>
      </c>
      <c r="C1352" s="436">
        <v>5</v>
      </c>
      <c r="D1352" s="43"/>
      <c r="E1352" s="433"/>
      <c r="F1352" s="433"/>
      <c r="G1352" s="433"/>
      <c r="H1352" s="434"/>
      <c r="I1352" s="427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</row>
    <row r="1353" spans="1:19" ht="21.75" customHeight="1" x14ac:dyDescent="0.25">
      <c r="A1353" s="204" t="s">
        <v>401</v>
      </c>
      <c r="B1353" s="205"/>
      <c r="C1353" s="205"/>
      <c r="D1353" s="206">
        <v>200</v>
      </c>
      <c r="E1353" s="200">
        <v>0.32</v>
      </c>
      <c r="F1353" s="200">
        <v>0</v>
      </c>
      <c r="G1353" s="200">
        <v>8.7799999999999994</v>
      </c>
      <c r="H1353" s="200">
        <v>34.08</v>
      </c>
      <c r="I1353" s="502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</row>
    <row r="1354" spans="1:19" ht="21.75" customHeight="1" x14ac:dyDescent="0.25">
      <c r="A1354" s="9" t="s">
        <v>179</v>
      </c>
      <c r="B1354" s="133">
        <f>C1354</f>
        <v>13</v>
      </c>
      <c r="C1354" s="133">
        <v>13</v>
      </c>
      <c r="D1354" s="6"/>
      <c r="E1354" s="22"/>
      <c r="F1354" s="22"/>
      <c r="G1354" s="22"/>
      <c r="H1354" s="52"/>
      <c r="I1354" s="506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</row>
    <row r="1355" spans="1:19" ht="21.75" customHeight="1" x14ac:dyDescent="0.25">
      <c r="A1355" s="14" t="s">
        <v>16</v>
      </c>
      <c r="B1355" s="134">
        <f>C1355</f>
        <v>8</v>
      </c>
      <c r="C1355" s="222">
        <v>8</v>
      </c>
      <c r="D1355" s="6"/>
      <c r="E1355" s="22"/>
      <c r="F1355" s="8"/>
      <c r="G1355" s="8"/>
      <c r="H1355" s="317"/>
      <c r="I1355" s="506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</row>
    <row r="1356" spans="1:19" ht="21.75" customHeight="1" x14ac:dyDescent="0.25">
      <c r="A1356" s="40" t="s">
        <v>85</v>
      </c>
      <c r="B1356" s="41">
        <f>C1356</f>
        <v>200</v>
      </c>
      <c r="C1356" s="41">
        <v>200</v>
      </c>
      <c r="D1356" s="6"/>
      <c r="E1356" s="22"/>
      <c r="F1356" s="8"/>
      <c r="G1356" s="8"/>
      <c r="H1356" s="317"/>
      <c r="I1356" s="506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</row>
    <row r="1357" spans="1:19" ht="21.75" customHeight="1" x14ac:dyDescent="0.25">
      <c r="A1357" s="302" t="s">
        <v>110</v>
      </c>
      <c r="B1357" s="294">
        <f>C1357</f>
        <v>36</v>
      </c>
      <c r="C1357" s="294">
        <v>36</v>
      </c>
      <c r="D1357" s="234">
        <v>36</v>
      </c>
      <c r="E1357" s="200">
        <v>2.88</v>
      </c>
      <c r="F1357" s="200">
        <v>0.46</v>
      </c>
      <c r="G1357" s="200">
        <v>19.079999999999998</v>
      </c>
      <c r="H1357" s="200">
        <v>90</v>
      </c>
      <c r="I1357" s="502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</row>
    <row r="1358" spans="1:19" ht="21.75" customHeight="1" x14ac:dyDescent="0.25">
      <c r="A1358" s="212" t="s">
        <v>78</v>
      </c>
      <c r="B1358" s="213">
        <f>C1358</f>
        <v>28</v>
      </c>
      <c r="C1358" s="213">
        <v>28</v>
      </c>
      <c r="D1358" s="214" t="s">
        <v>138</v>
      </c>
      <c r="E1358" s="200">
        <v>2.2400000000000002</v>
      </c>
      <c r="F1358" s="211">
        <v>0.33</v>
      </c>
      <c r="G1358" s="211">
        <v>13.44</v>
      </c>
      <c r="H1358" s="211">
        <v>64.400000000000006</v>
      </c>
      <c r="I1358" s="502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</row>
    <row r="1359" spans="1:19" ht="21.75" customHeight="1" x14ac:dyDescent="0.25">
      <c r="A1359" s="424" t="s">
        <v>318</v>
      </c>
      <c r="B1359" s="385"/>
      <c r="C1359" s="385"/>
      <c r="D1359" s="394">
        <f>D1313+D1266</f>
        <v>1456</v>
      </c>
      <c r="E1359" s="386">
        <f>E1313+E1266</f>
        <v>51.72</v>
      </c>
      <c r="F1359" s="386">
        <f>F1313+F1266</f>
        <v>57.269999999999996</v>
      </c>
      <c r="G1359" s="386">
        <f>G1313+G1266</f>
        <v>228.96000000000004</v>
      </c>
      <c r="H1359" s="386">
        <f>H1313+H1266</f>
        <v>1668.35</v>
      </c>
      <c r="I1359" s="507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</row>
    <row r="1360" spans="1:19" ht="21.75" customHeight="1" x14ac:dyDescent="0.25">
      <c r="A1360" s="570" t="s">
        <v>29</v>
      </c>
      <c r="B1360" s="571"/>
      <c r="C1360" s="571"/>
      <c r="D1360" s="571"/>
      <c r="E1360" s="571"/>
      <c r="F1360" s="571"/>
      <c r="G1360" s="571"/>
      <c r="H1360" s="572"/>
      <c r="I1360" s="23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</row>
    <row r="1361" spans="1:19" ht="21.75" customHeight="1" x14ac:dyDescent="0.25">
      <c r="A1361" s="573" t="s">
        <v>2</v>
      </c>
      <c r="B1361" s="576" t="s">
        <v>3</v>
      </c>
      <c r="C1361" s="576" t="s">
        <v>4</v>
      </c>
      <c r="D1361" s="579" t="s">
        <v>5</v>
      </c>
      <c r="E1361" s="580"/>
      <c r="F1361" s="580"/>
      <c r="G1361" s="580"/>
      <c r="H1361" s="581"/>
      <c r="I1361" s="23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</row>
    <row r="1362" spans="1:19" ht="21.75" customHeight="1" x14ac:dyDescent="0.25">
      <c r="A1362" s="574"/>
      <c r="B1362" s="577"/>
      <c r="C1362" s="577"/>
      <c r="D1362" s="591" t="s">
        <v>6</v>
      </c>
      <c r="E1362" s="573" t="s">
        <v>7</v>
      </c>
      <c r="F1362" s="573" t="s">
        <v>8</v>
      </c>
      <c r="G1362" s="573" t="s">
        <v>9</v>
      </c>
      <c r="H1362" s="582" t="s">
        <v>10</v>
      </c>
      <c r="I1362" s="23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</row>
    <row r="1363" spans="1:19" ht="21.75" customHeight="1" x14ac:dyDescent="0.25">
      <c r="A1363" s="575"/>
      <c r="B1363" s="578"/>
      <c r="C1363" s="578"/>
      <c r="D1363" s="592"/>
      <c r="E1363" s="575"/>
      <c r="F1363" s="575"/>
      <c r="G1363" s="575"/>
      <c r="H1363" s="583"/>
      <c r="I1363" s="19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</row>
    <row r="1364" spans="1:19" ht="27" customHeight="1" x14ac:dyDescent="0.25">
      <c r="A1364" s="567" t="s">
        <v>42</v>
      </c>
      <c r="B1364" s="567"/>
      <c r="C1364" s="567"/>
      <c r="D1364" s="232">
        <f>D1365+D1385+D1407+D1411</f>
        <v>610</v>
      </c>
      <c r="E1364" s="203">
        <f>E1365+E1385+E1407+E1412</f>
        <v>21.989999999999995</v>
      </c>
      <c r="F1364" s="203">
        <f>F1365+F1385+F1407+F1412</f>
        <v>22.98</v>
      </c>
      <c r="G1364" s="203">
        <f>G1365+G1385+G1407+G1412</f>
        <v>95.41</v>
      </c>
      <c r="H1364" s="203">
        <f>H1365+H1385+H1407+H1412</f>
        <v>660.08</v>
      </c>
      <c r="I1364" s="284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</row>
    <row r="1365" spans="1:19" ht="21.75" customHeight="1" x14ac:dyDescent="0.25">
      <c r="A1365" s="212" t="s">
        <v>278</v>
      </c>
      <c r="B1365" s="230"/>
      <c r="C1365" s="230"/>
      <c r="D1365" s="326">
        <v>140</v>
      </c>
      <c r="E1365" s="326">
        <v>9.69</v>
      </c>
      <c r="F1365" s="326">
        <v>7.54</v>
      </c>
      <c r="G1365" s="326">
        <v>28.76</v>
      </c>
      <c r="H1365" s="326">
        <v>217.96</v>
      </c>
      <c r="I1365" s="209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</row>
    <row r="1366" spans="1:19" ht="21.75" customHeight="1" x14ac:dyDescent="0.25">
      <c r="A1366" s="352" t="s">
        <v>265</v>
      </c>
      <c r="B1366" s="6"/>
      <c r="C1366" s="6">
        <f>C1367+C1368+C1369+C1370+C1371+C1372</f>
        <v>110.03999999999999</v>
      </c>
      <c r="D1366" s="136"/>
      <c r="E1366" s="65"/>
      <c r="F1366" s="65"/>
      <c r="G1366" s="65"/>
      <c r="H1366" s="16"/>
      <c r="I1366" s="522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</row>
    <row r="1367" spans="1:19" ht="21.75" customHeight="1" x14ac:dyDescent="0.25">
      <c r="A1367" s="98" t="s">
        <v>258</v>
      </c>
      <c r="B1367" s="62">
        <f t="shared" ref="B1367:B1372" si="27">C1367</f>
        <v>20</v>
      </c>
      <c r="C1367" s="62">
        <v>20</v>
      </c>
      <c r="D1367" s="125"/>
      <c r="E1367" s="17"/>
      <c r="F1367" s="17"/>
      <c r="G1367" s="17"/>
      <c r="H1367" s="17"/>
      <c r="I1367" s="317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</row>
    <row r="1368" spans="1:19" ht="21.75" customHeight="1" x14ac:dyDescent="0.25">
      <c r="A1368" s="9" t="s">
        <v>240</v>
      </c>
      <c r="B1368" s="10">
        <f t="shared" si="27"/>
        <v>54</v>
      </c>
      <c r="C1368" s="10">
        <v>54</v>
      </c>
      <c r="D1368" s="11"/>
      <c r="E1368" s="11"/>
      <c r="F1368" s="11"/>
      <c r="G1368" s="11"/>
      <c r="H1368" s="11"/>
      <c r="I1368" s="59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</row>
    <row r="1369" spans="1:19" ht="21.75" customHeight="1" x14ac:dyDescent="0.25">
      <c r="A1369" s="12" t="s">
        <v>140</v>
      </c>
      <c r="B1369" s="10">
        <f t="shared" si="27"/>
        <v>34.659999999999997</v>
      </c>
      <c r="C1369" s="13">
        <v>34.659999999999997</v>
      </c>
      <c r="D1369" s="11"/>
      <c r="E1369" s="11"/>
      <c r="F1369" s="11"/>
      <c r="G1369" s="11"/>
      <c r="H1369" s="11"/>
      <c r="I1369" s="522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</row>
    <row r="1370" spans="1:19" ht="21.75" customHeight="1" x14ac:dyDescent="0.25">
      <c r="A1370" s="14" t="s">
        <v>247</v>
      </c>
      <c r="B1370" s="10">
        <f t="shared" si="27"/>
        <v>0.35</v>
      </c>
      <c r="C1370" s="13">
        <v>0.35</v>
      </c>
      <c r="D1370" s="11"/>
      <c r="E1370" s="11"/>
      <c r="F1370" s="11"/>
      <c r="G1370" s="11"/>
      <c r="H1370" s="11"/>
      <c r="I1370" s="522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</row>
    <row r="1371" spans="1:19" ht="21.75" customHeight="1" x14ac:dyDescent="0.25">
      <c r="A1371" s="9" t="s">
        <v>213</v>
      </c>
      <c r="B1371" s="10">
        <f t="shared" si="27"/>
        <v>1</v>
      </c>
      <c r="C1371" s="10">
        <v>1</v>
      </c>
      <c r="D1371" s="11"/>
      <c r="E1371" s="11"/>
      <c r="F1371" s="11"/>
      <c r="G1371" s="11"/>
      <c r="H1371" s="11"/>
      <c r="I1371" s="522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</row>
    <row r="1372" spans="1:19" ht="21.75" customHeight="1" x14ac:dyDescent="0.25">
      <c r="A1372" s="15" t="s">
        <v>79</v>
      </c>
      <c r="B1372" s="10">
        <f t="shared" si="27"/>
        <v>0.03</v>
      </c>
      <c r="C1372" s="10">
        <v>0.03</v>
      </c>
      <c r="D1372" s="11"/>
      <c r="E1372" s="11"/>
      <c r="F1372" s="11"/>
      <c r="G1372" s="11"/>
      <c r="H1372" s="11"/>
      <c r="I1372" s="522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</row>
    <row r="1373" spans="1:19" ht="21.75" customHeight="1" x14ac:dyDescent="0.25">
      <c r="A1373" s="355" t="s">
        <v>266</v>
      </c>
      <c r="B1373" s="353"/>
      <c r="C1373" s="354"/>
      <c r="D1373" s="67"/>
      <c r="E1373" s="53"/>
      <c r="F1373" s="67"/>
      <c r="G1373" s="67"/>
      <c r="H1373" s="118"/>
      <c r="I1373" s="30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</row>
    <row r="1374" spans="1:19" ht="21.75" customHeight="1" x14ac:dyDescent="0.25">
      <c r="A1374" s="290" t="s">
        <v>267</v>
      </c>
      <c r="B1374" s="52">
        <f>C1374*1.6</f>
        <v>48</v>
      </c>
      <c r="C1374" s="520">
        <v>30</v>
      </c>
      <c r="D1374" s="67"/>
      <c r="E1374" s="53"/>
      <c r="F1374" s="67"/>
      <c r="G1374" s="67"/>
      <c r="H1374" s="118"/>
      <c r="I1374" s="30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</row>
    <row r="1375" spans="1:19" ht="21.75" customHeight="1" x14ac:dyDescent="0.25">
      <c r="A1375" s="15" t="s">
        <v>182</v>
      </c>
      <c r="B1375" s="44">
        <f>C1375*1.33</f>
        <v>46.550000000000004</v>
      </c>
      <c r="C1375" s="316">
        <v>35</v>
      </c>
      <c r="D1375" s="150"/>
      <c r="E1375" s="151"/>
      <c r="F1375" s="151"/>
      <c r="G1375" s="151"/>
      <c r="H1375" s="149"/>
      <c r="I1375" s="22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</row>
    <row r="1376" spans="1:19" ht="21.75" customHeight="1" x14ac:dyDescent="0.25">
      <c r="A1376" s="15" t="s">
        <v>183</v>
      </c>
      <c r="B1376" s="44">
        <f>C1375*1.43</f>
        <v>50.05</v>
      </c>
      <c r="C1376" s="342"/>
      <c r="D1376" s="150"/>
      <c r="E1376" s="151"/>
      <c r="F1376" s="151"/>
      <c r="G1376" s="151"/>
      <c r="H1376" s="149"/>
      <c r="I1376" s="22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</row>
    <row r="1377" spans="1:19" ht="21.75" customHeight="1" x14ac:dyDescent="0.25">
      <c r="A1377" s="15" t="s">
        <v>184</v>
      </c>
      <c r="B1377" s="44">
        <f>C1375*1.54</f>
        <v>53.9</v>
      </c>
      <c r="C1377" s="342"/>
      <c r="D1377" s="150"/>
      <c r="E1377" s="151"/>
      <c r="F1377" s="151"/>
      <c r="G1377" s="151"/>
      <c r="H1377" s="149"/>
      <c r="I1377" s="22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</row>
    <row r="1378" spans="1:19" ht="21.75" customHeight="1" x14ac:dyDescent="0.25">
      <c r="A1378" s="15" t="s">
        <v>185</v>
      </c>
      <c r="B1378" s="44">
        <f>C1375*1.67</f>
        <v>58.449999999999996</v>
      </c>
      <c r="C1378" s="343"/>
      <c r="D1378" s="150"/>
      <c r="E1378" s="151"/>
      <c r="F1378" s="151"/>
      <c r="G1378" s="151"/>
      <c r="H1378" s="149"/>
      <c r="I1378" s="22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</row>
    <row r="1379" spans="1:19" ht="21.75" customHeight="1" x14ac:dyDescent="0.25">
      <c r="A1379" s="148" t="s">
        <v>268</v>
      </c>
      <c r="B1379" s="6">
        <f>C1379*1.1</f>
        <v>22</v>
      </c>
      <c r="C1379" s="6">
        <v>20</v>
      </c>
      <c r="D1379" s="150"/>
      <c r="E1379" s="151"/>
      <c r="F1379" s="151"/>
      <c r="G1379" s="151"/>
      <c r="H1379" s="149"/>
      <c r="I1379" s="22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</row>
    <row r="1380" spans="1:19" ht="21.75" customHeight="1" x14ac:dyDescent="0.25">
      <c r="A1380" s="153" t="s">
        <v>70</v>
      </c>
      <c r="B1380" s="6">
        <f>C1380*1.19</f>
        <v>17.849999999999998</v>
      </c>
      <c r="C1380" s="62">
        <v>15</v>
      </c>
      <c r="D1380" s="154"/>
      <c r="E1380" s="155"/>
      <c r="F1380" s="155"/>
      <c r="G1380" s="155"/>
      <c r="H1380" s="152"/>
      <c r="I1380" s="30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</row>
    <row r="1381" spans="1:19" ht="21.75" customHeight="1" x14ac:dyDescent="0.25">
      <c r="A1381" s="153" t="s">
        <v>169</v>
      </c>
      <c r="B1381" s="6">
        <f>C1381*1.1</f>
        <v>22</v>
      </c>
      <c r="C1381" s="62">
        <v>20</v>
      </c>
      <c r="D1381" s="154"/>
      <c r="E1381" s="155"/>
      <c r="F1381" s="155"/>
      <c r="G1381" s="155"/>
      <c r="H1381" s="155"/>
      <c r="I1381" s="30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</row>
    <row r="1382" spans="1:19" ht="21.75" customHeight="1" x14ac:dyDescent="0.25">
      <c r="A1382" s="153" t="s">
        <v>71</v>
      </c>
      <c r="B1382" s="6">
        <f>C1382</f>
        <v>1.5</v>
      </c>
      <c r="C1382" s="62">
        <v>1.5</v>
      </c>
      <c r="D1382" s="154"/>
      <c r="E1382" s="155"/>
      <c r="F1382" s="155"/>
      <c r="G1382" s="155"/>
      <c r="H1382" s="155"/>
      <c r="I1382" s="30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</row>
    <row r="1383" spans="1:19" ht="21.75" customHeight="1" x14ac:dyDescent="0.25">
      <c r="A1383" s="356" t="s">
        <v>84</v>
      </c>
      <c r="B1383" s="6"/>
      <c r="C1383" s="17">
        <f>C1381+C1380+C1379+C1375+C1374+C1367+C1368+C1369+C1370+C1371+C1372</f>
        <v>230.04</v>
      </c>
      <c r="D1383" s="154"/>
      <c r="E1383" s="155"/>
      <c r="F1383" s="155"/>
      <c r="G1383" s="155"/>
      <c r="H1383" s="155"/>
      <c r="I1383" s="30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</row>
    <row r="1384" spans="1:19" ht="21.75" customHeight="1" x14ac:dyDescent="0.25">
      <c r="A1384" s="153" t="s">
        <v>260</v>
      </c>
      <c r="B1384" s="6">
        <f>C1384</f>
        <v>2</v>
      </c>
      <c r="C1384" s="62">
        <v>2</v>
      </c>
      <c r="D1384" s="99"/>
      <c r="E1384" s="8"/>
      <c r="F1384" s="8"/>
      <c r="G1384" s="8"/>
      <c r="H1384" s="8"/>
      <c r="I1384" s="126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</row>
    <row r="1385" spans="1:19" ht="21.75" customHeight="1" x14ac:dyDescent="0.25">
      <c r="A1385" s="296" t="s">
        <v>271</v>
      </c>
      <c r="B1385" s="279"/>
      <c r="C1385" s="279"/>
      <c r="D1385" s="112">
        <v>270</v>
      </c>
      <c r="E1385" s="113">
        <v>8.36</v>
      </c>
      <c r="F1385" s="113">
        <v>14.83</v>
      </c>
      <c r="G1385" s="113">
        <v>35.99</v>
      </c>
      <c r="H1385" s="113">
        <v>298.36</v>
      </c>
      <c r="I1385" s="113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</row>
    <row r="1386" spans="1:19" ht="21.75" customHeight="1" x14ac:dyDescent="0.25">
      <c r="A1386" s="290" t="s">
        <v>169</v>
      </c>
      <c r="B1386" s="64">
        <f>C1386*1.19</f>
        <v>48.195</v>
      </c>
      <c r="C1386" s="524">
        <v>40.5</v>
      </c>
      <c r="D1386" s="282"/>
      <c r="E1386" s="121"/>
      <c r="F1386" s="121"/>
      <c r="G1386" s="121"/>
      <c r="H1386" s="121"/>
      <c r="I1386" s="121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</row>
    <row r="1387" spans="1:19" ht="21.75" customHeight="1" x14ac:dyDescent="0.25">
      <c r="A1387" s="21" t="s">
        <v>89</v>
      </c>
      <c r="B1387" s="10">
        <f>C1387*1.25</f>
        <v>33.75</v>
      </c>
      <c r="C1387" s="556">
        <v>27</v>
      </c>
      <c r="D1387" s="282"/>
      <c r="E1387" s="121"/>
      <c r="F1387" s="121"/>
      <c r="G1387" s="121"/>
      <c r="H1387" s="121"/>
      <c r="I1387" s="121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</row>
    <row r="1388" spans="1:19" ht="21.75" customHeight="1" x14ac:dyDescent="0.25">
      <c r="A1388" s="21" t="s">
        <v>90</v>
      </c>
      <c r="B1388" s="10">
        <f>C1387*1.33</f>
        <v>35.910000000000004</v>
      </c>
      <c r="C1388" s="557"/>
      <c r="D1388" s="282"/>
      <c r="E1388" s="121"/>
      <c r="F1388" s="121"/>
      <c r="G1388" s="121"/>
      <c r="H1388" s="121"/>
      <c r="I1388" s="121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</row>
    <row r="1389" spans="1:19" ht="21.75" customHeight="1" x14ac:dyDescent="0.25">
      <c r="A1389" s="290" t="s">
        <v>180</v>
      </c>
      <c r="B1389" s="52">
        <f>C1389</f>
        <v>0.5</v>
      </c>
      <c r="C1389" s="52">
        <v>0.5</v>
      </c>
      <c r="D1389" s="282"/>
      <c r="E1389" s="121"/>
      <c r="F1389" s="121"/>
      <c r="G1389" s="121"/>
      <c r="H1389" s="121"/>
      <c r="I1389" s="121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</row>
    <row r="1390" spans="1:19" ht="21.75" customHeight="1" x14ac:dyDescent="0.25">
      <c r="A1390" s="290" t="s">
        <v>140</v>
      </c>
      <c r="B1390" s="52">
        <f>C1390</f>
        <v>16.2</v>
      </c>
      <c r="C1390" s="52">
        <v>16.2</v>
      </c>
      <c r="D1390" s="282"/>
      <c r="E1390" s="121"/>
      <c r="F1390" s="121"/>
      <c r="G1390" s="121"/>
      <c r="H1390" s="121"/>
      <c r="I1390" s="121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</row>
    <row r="1391" spans="1:19" ht="21.75" customHeight="1" x14ac:dyDescent="0.25">
      <c r="A1391" s="290" t="s">
        <v>102</v>
      </c>
      <c r="B1391" s="52">
        <f>C1391</f>
        <v>94.5</v>
      </c>
      <c r="C1391" s="52">
        <v>94.5</v>
      </c>
      <c r="D1391" s="282"/>
      <c r="E1391" s="121"/>
      <c r="F1391" s="121"/>
      <c r="G1391" s="121"/>
      <c r="H1391" s="121"/>
      <c r="I1391" s="121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</row>
    <row r="1392" spans="1:19" ht="21.75" customHeight="1" x14ac:dyDescent="0.25">
      <c r="A1392" s="15" t="s">
        <v>79</v>
      </c>
      <c r="B1392" s="44">
        <f>C1392</f>
        <v>1</v>
      </c>
      <c r="C1392" s="44">
        <v>1</v>
      </c>
      <c r="D1392" s="45"/>
      <c r="E1392" s="8"/>
      <c r="F1392" s="8"/>
      <c r="G1392" s="8"/>
      <c r="H1392" s="317"/>
      <c r="I1392" s="45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</row>
    <row r="1393" spans="1:19" ht="21.75" customHeight="1" x14ac:dyDescent="0.25">
      <c r="A1393" s="15" t="s">
        <v>182</v>
      </c>
      <c r="B1393" s="44">
        <f>C1393*1.33</f>
        <v>143.64000000000001</v>
      </c>
      <c r="C1393" s="558">
        <v>108</v>
      </c>
      <c r="D1393" s="45"/>
      <c r="E1393" s="8"/>
      <c r="F1393" s="8"/>
      <c r="G1393" s="8"/>
      <c r="H1393" s="317"/>
      <c r="I1393" s="45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</row>
    <row r="1394" spans="1:19" ht="21.75" customHeight="1" x14ac:dyDescent="0.25">
      <c r="A1394" s="15" t="s">
        <v>183</v>
      </c>
      <c r="B1394" s="44">
        <f>C1393*1.43</f>
        <v>154.44</v>
      </c>
      <c r="C1394" s="559"/>
      <c r="D1394" s="45"/>
      <c r="E1394" s="8"/>
      <c r="F1394" s="8"/>
      <c r="G1394" s="8"/>
      <c r="H1394" s="317"/>
      <c r="I1394" s="45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</row>
    <row r="1395" spans="1:19" ht="21.75" customHeight="1" x14ac:dyDescent="0.25">
      <c r="A1395" s="15" t="s">
        <v>184</v>
      </c>
      <c r="B1395" s="44">
        <f>C1393*1.54</f>
        <v>166.32</v>
      </c>
      <c r="C1395" s="559"/>
      <c r="D1395" s="45"/>
      <c r="E1395" s="8"/>
      <c r="F1395" s="8"/>
      <c r="G1395" s="8"/>
      <c r="H1395" s="317"/>
      <c r="I1395" s="4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</row>
    <row r="1396" spans="1:19" ht="21.75" customHeight="1" x14ac:dyDescent="0.25">
      <c r="A1396" s="15" t="s">
        <v>185</v>
      </c>
      <c r="B1396" s="44">
        <f>C1393*1.67</f>
        <v>180.35999999999999</v>
      </c>
      <c r="C1396" s="560"/>
      <c r="D1396" s="45"/>
      <c r="E1396" s="8"/>
      <c r="F1396" s="8"/>
      <c r="G1396" s="8"/>
      <c r="H1396" s="317"/>
      <c r="I1396" s="4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</row>
    <row r="1397" spans="1:19" ht="21.75" customHeight="1" x14ac:dyDescent="0.25">
      <c r="A1397" s="15" t="s">
        <v>85</v>
      </c>
      <c r="B1397" s="44">
        <f>C1397</f>
        <v>108</v>
      </c>
      <c r="C1397" s="44">
        <v>108</v>
      </c>
      <c r="D1397" s="45"/>
      <c r="E1397" s="8"/>
      <c r="F1397" s="8"/>
      <c r="G1397" s="8"/>
      <c r="H1397" s="317"/>
      <c r="I1397" s="45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</row>
    <row r="1398" spans="1:19" ht="21.75" customHeight="1" x14ac:dyDescent="0.25">
      <c r="A1398" s="15" t="s">
        <v>269</v>
      </c>
      <c r="B1398" s="63">
        <f>C1398*1.02</f>
        <v>41.31</v>
      </c>
      <c r="C1398" s="63">
        <v>40.5</v>
      </c>
      <c r="D1398" s="45"/>
      <c r="E1398" s="8"/>
      <c r="F1398" s="8"/>
      <c r="G1398" s="8"/>
      <c r="H1398" s="317"/>
      <c r="I1398" s="45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</row>
    <row r="1399" spans="1:19" ht="21.75" customHeight="1" x14ac:dyDescent="0.25">
      <c r="A1399" s="15" t="s">
        <v>181</v>
      </c>
      <c r="B1399" s="44">
        <f>C1399</f>
        <v>1</v>
      </c>
      <c r="C1399" s="44">
        <v>1</v>
      </c>
      <c r="D1399" s="45"/>
      <c r="E1399" s="8"/>
      <c r="F1399" s="8"/>
      <c r="G1399" s="8"/>
      <c r="H1399" s="317"/>
      <c r="I1399" s="45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</row>
    <row r="1400" spans="1:19" ht="21.75" customHeight="1" x14ac:dyDescent="0.25">
      <c r="A1400" s="15" t="s">
        <v>186</v>
      </c>
      <c r="B1400" s="44">
        <f>C1400</f>
        <v>5.5</v>
      </c>
      <c r="C1400" s="44">
        <v>5.5</v>
      </c>
      <c r="D1400" s="45"/>
      <c r="E1400" s="8"/>
      <c r="F1400" s="8"/>
      <c r="G1400" s="8"/>
      <c r="H1400" s="317"/>
      <c r="I1400" s="45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</row>
    <row r="1401" spans="1:19" ht="21.75" customHeight="1" x14ac:dyDescent="0.25">
      <c r="A1401" s="15" t="s">
        <v>231</v>
      </c>
      <c r="B1401" s="44">
        <f>C1401</f>
        <v>5.5</v>
      </c>
      <c r="C1401" s="44">
        <v>5.5</v>
      </c>
      <c r="D1401" s="45"/>
      <c r="E1401" s="8"/>
      <c r="F1401" s="8"/>
      <c r="G1401" s="8"/>
      <c r="H1401" s="317"/>
      <c r="I1401" s="45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</row>
    <row r="1402" spans="1:19" ht="21.75" customHeight="1" x14ac:dyDescent="0.25">
      <c r="A1402" s="188" t="s">
        <v>270</v>
      </c>
      <c r="B1402" s="44"/>
      <c r="C1402" s="293">
        <v>10</v>
      </c>
      <c r="D1402" s="45"/>
      <c r="E1402" s="8"/>
      <c r="F1402" s="8"/>
      <c r="G1402" s="8"/>
      <c r="H1402" s="317"/>
      <c r="I1402" s="45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</row>
    <row r="1403" spans="1:19" ht="21.75" customHeight="1" x14ac:dyDescent="0.25">
      <c r="A1403" s="292" t="s">
        <v>160</v>
      </c>
      <c r="B1403" s="44">
        <f>C1403*1.6</f>
        <v>17.600000000000001</v>
      </c>
      <c r="C1403" s="44">
        <v>11</v>
      </c>
      <c r="D1403" s="45"/>
      <c r="E1403" s="8"/>
      <c r="F1403" s="8"/>
      <c r="G1403" s="8"/>
      <c r="H1403" s="317"/>
      <c r="I1403" s="4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</row>
    <row r="1404" spans="1:19" ht="21.75" customHeight="1" x14ac:dyDescent="0.25">
      <c r="A1404" s="240" t="s">
        <v>208</v>
      </c>
      <c r="B1404" s="22">
        <f>C1404</f>
        <v>3</v>
      </c>
      <c r="C1404" s="22">
        <v>3</v>
      </c>
      <c r="D1404" s="8"/>
      <c r="E1404" s="317"/>
      <c r="F1404" s="28"/>
      <c r="G1404" s="28"/>
      <c r="H1404" s="317"/>
      <c r="I1404" s="522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</row>
    <row r="1405" spans="1:19" ht="21.75" customHeight="1" x14ac:dyDescent="0.25">
      <c r="A1405" s="12" t="s">
        <v>71</v>
      </c>
      <c r="B1405" s="22">
        <f>C1405</f>
        <v>2.7</v>
      </c>
      <c r="C1405" s="22">
        <v>2.7</v>
      </c>
      <c r="D1405" s="8"/>
      <c r="E1405" s="317"/>
      <c r="F1405" s="28"/>
      <c r="G1405" s="28"/>
      <c r="H1405" s="317"/>
      <c r="I1405" s="522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</row>
    <row r="1406" spans="1:19" ht="21.75" customHeight="1" x14ac:dyDescent="0.25">
      <c r="A1406" s="21" t="s">
        <v>181</v>
      </c>
      <c r="B1406" s="22">
        <f>C1406*1.28</f>
        <v>0.49920000000000003</v>
      </c>
      <c r="C1406" s="22">
        <v>0.39</v>
      </c>
      <c r="D1406" s="8"/>
      <c r="E1406" s="317"/>
      <c r="F1406" s="28"/>
      <c r="G1406" s="28"/>
      <c r="H1406" s="317"/>
      <c r="I1406" s="522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</row>
    <row r="1407" spans="1:19" ht="21.75" customHeight="1" x14ac:dyDescent="0.25">
      <c r="A1407" s="204" t="s">
        <v>279</v>
      </c>
      <c r="B1407" s="255"/>
      <c r="C1407" s="255"/>
      <c r="D1407" s="256">
        <v>200</v>
      </c>
      <c r="E1407" s="211">
        <v>0.4</v>
      </c>
      <c r="F1407" s="211">
        <v>0.05</v>
      </c>
      <c r="G1407" s="211">
        <v>7.34</v>
      </c>
      <c r="H1407" s="211">
        <v>32</v>
      </c>
      <c r="I1407" s="251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</row>
    <row r="1408" spans="1:19" ht="21.75" customHeight="1" x14ac:dyDescent="0.25">
      <c r="A1408" s="9" t="s">
        <v>209</v>
      </c>
      <c r="B1408" s="133">
        <f>C1408</f>
        <v>2</v>
      </c>
      <c r="C1408" s="133">
        <v>2</v>
      </c>
      <c r="D1408" s="111"/>
      <c r="E1408" s="17"/>
      <c r="F1408" s="17"/>
      <c r="G1408" s="17"/>
      <c r="H1408" s="17"/>
      <c r="I1408" s="19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</row>
    <row r="1409" spans="1:19" ht="21.75" customHeight="1" x14ac:dyDescent="0.25">
      <c r="A1409" s="14" t="s">
        <v>104</v>
      </c>
      <c r="B1409" s="134">
        <f>C1409</f>
        <v>8</v>
      </c>
      <c r="C1409" s="222">
        <v>8</v>
      </c>
      <c r="D1409" s="111"/>
      <c r="E1409" s="17"/>
      <c r="F1409" s="17"/>
      <c r="G1409" s="17"/>
      <c r="H1409" s="17"/>
      <c r="I1409" s="19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</row>
    <row r="1410" spans="1:19" ht="23.25" customHeight="1" x14ac:dyDescent="0.25">
      <c r="A1410" s="14" t="s">
        <v>151</v>
      </c>
      <c r="B1410" s="134">
        <f>C1410</f>
        <v>6</v>
      </c>
      <c r="C1410" s="222">
        <v>6</v>
      </c>
      <c r="D1410" s="111"/>
      <c r="E1410" s="17"/>
      <c r="F1410" s="17"/>
      <c r="G1410" s="17"/>
      <c r="H1410" s="17"/>
      <c r="I1410" s="19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</row>
    <row r="1411" spans="1:19" ht="21.75" customHeight="1" x14ac:dyDescent="0.25">
      <c r="A1411" s="40" t="s">
        <v>85</v>
      </c>
      <c r="B1411" s="41">
        <f>C1411</f>
        <v>200</v>
      </c>
      <c r="C1411" s="41">
        <v>200</v>
      </c>
      <c r="D1411" s="75"/>
      <c r="E1411" s="8"/>
      <c r="F1411" s="8"/>
      <c r="G1411" s="8"/>
      <c r="H1411" s="17"/>
      <c r="I1411" s="19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</row>
    <row r="1412" spans="1:19" ht="21.75" customHeight="1" x14ac:dyDescent="0.25">
      <c r="A1412" s="302" t="s">
        <v>110</v>
      </c>
      <c r="B1412" s="294"/>
      <c r="C1412" s="294"/>
      <c r="D1412" s="229" t="s">
        <v>404</v>
      </c>
      <c r="E1412" s="200">
        <v>3.54</v>
      </c>
      <c r="F1412" s="200">
        <v>0.56000000000000005</v>
      </c>
      <c r="G1412" s="200">
        <v>23.32</v>
      </c>
      <c r="H1412" s="200">
        <v>111.76</v>
      </c>
      <c r="I1412" s="231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</row>
    <row r="1413" spans="1:19" ht="21.75" customHeight="1" x14ac:dyDescent="0.25">
      <c r="A1413" s="567" t="s">
        <v>315</v>
      </c>
      <c r="B1413" s="567"/>
      <c r="C1413" s="567"/>
      <c r="D1413" s="232">
        <f>D1414+D1424+D1444+D1460+D1465+D1470+D1471</f>
        <v>876</v>
      </c>
      <c r="E1413" s="203">
        <f>E1414+E1424+E1444+E1452+E1460+E1465+E1470+E1471</f>
        <v>31.43</v>
      </c>
      <c r="F1413" s="203">
        <f>F1414+F1424+F1444+F1460+F1465+F1470+F1471</f>
        <v>33.08</v>
      </c>
      <c r="G1413" s="203">
        <f>G1414+G1424+G1444+G1460+G1465+G1470+G1471</f>
        <v>127.41</v>
      </c>
      <c r="H1413" s="203">
        <f>H1414+H1424+H1444+H1460+H1465+H1470+H1471</f>
        <v>934.54000000000008</v>
      </c>
      <c r="I1413" s="231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</row>
    <row r="1414" spans="1:19" ht="21.75" customHeight="1" x14ac:dyDescent="0.25">
      <c r="A1414" s="265" t="s">
        <v>399</v>
      </c>
      <c r="B1414" s="279"/>
      <c r="C1414" s="279"/>
      <c r="D1414" s="372">
        <v>100</v>
      </c>
      <c r="E1414" s="113">
        <v>3.11</v>
      </c>
      <c r="F1414" s="113">
        <v>12.05</v>
      </c>
      <c r="G1414" s="113">
        <v>9.81</v>
      </c>
      <c r="H1414" s="113">
        <v>119.16</v>
      </c>
      <c r="I1414" s="113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</row>
    <row r="1415" spans="1:19" ht="21.75" customHeight="1" x14ac:dyDescent="0.25">
      <c r="A1415" s="9" t="s">
        <v>242</v>
      </c>
      <c r="B1415" s="10">
        <f>C1415*1.05</f>
        <v>73.5</v>
      </c>
      <c r="C1415" s="498">
        <v>70</v>
      </c>
      <c r="D1415" s="413"/>
      <c r="E1415" s="121"/>
      <c r="F1415" s="121"/>
      <c r="G1415" s="121"/>
      <c r="H1415" s="121"/>
      <c r="I1415" s="121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</row>
    <row r="1416" spans="1:19" ht="21.75" customHeight="1" x14ac:dyDescent="0.25">
      <c r="A1416" s="9" t="s">
        <v>314</v>
      </c>
      <c r="B1416" s="10">
        <f>C1415*1.02</f>
        <v>71.400000000000006</v>
      </c>
      <c r="C1416" s="499">
        <v>70</v>
      </c>
      <c r="D1416" s="413"/>
      <c r="E1416" s="121"/>
      <c r="F1416" s="121"/>
      <c r="G1416" s="121"/>
      <c r="H1416" s="121"/>
      <c r="I1416" s="121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</row>
    <row r="1417" spans="1:19" ht="21.75" customHeight="1" x14ac:dyDescent="0.25">
      <c r="A1417" s="176" t="s">
        <v>400</v>
      </c>
      <c r="B1417" s="10">
        <f>C1417*1.01</f>
        <v>17.170000000000002</v>
      </c>
      <c r="C1417" s="499">
        <v>17</v>
      </c>
      <c r="D1417" s="413"/>
      <c r="E1417" s="121"/>
      <c r="F1417" s="121"/>
      <c r="G1417" s="121"/>
      <c r="H1417" s="121"/>
      <c r="I1417" s="121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</row>
    <row r="1418" spans="1:19" ht="21.75" customHeight="1" x14ac:dyDescent="0.25">
      <c r="A1418" s="79" t="s">
        <v>71</v>
      </c>
      <c r="B1418" s="52">
        <f>C1418</f>
        <v>3</v>
      </c>
      <c r="C1418" s="52">
        <v>3</v>
      </c>
      <c r="D1418" s="413"/>
      <c r="E1418" s="121"/>
      <c r="F1418" s="121"/>
      <c r="G1418" s="121"/>
      <c r="H1418" s="121"/>
      <c r="I1418" s="121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</row>
    <row r="1419" spans="1:19" ht="21.75" customHeight="1" x14ac:dyDescent="0.25">
      <c r="A1419" s="188" t="s">
        <v>270</v>
      </c>
      <c r="B1419" s="44"/>
      <c r="C1419" s="293">
        <v>10</v>
      </c>
      <c r="D1419" s="45"/>
      <c r="E1419" s="8"/>
      <c r="F1419" s="8"/>
      <c r="G1419" s="8"/>
      <c r="H1419" s="317"/>
      <c r="I1419" s="4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</row>
    <row r="1420" spans="1:19" ht="21.75" customHeight="1" x14ac:dyDescent="0.25">
      <c r="A1420" s="292" t="s">
        <v>160</v>
      </c>
      <c r="B1420" s="44">
        <f>C1420*1.6</f>
        <v>16</v>
      </c>
      <c r="C1420" s="44">
        <v>10</v>
      </c>
      <c r="D1420" s="45"/>
      <c r="E1420" s="8"/>
      <c r="F1420" s="8"/>
      <c r="G1420" s="8"/>
      <c r="H1420" s="317"/>
      <c r="I1420" s="45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</row>
    <row r="1421" spans="1:19" ht="21.75" customHeight="1" x14ac:dyDescent="0.25">
      <c r="A1421" s="240" t="s">
        <v>208</v>
      </c>
      <c r="B1421" s="22">
        <f>C1421</f>
        <v>3</v>
      </c>
      <c r="C1421" s="22">
        <v>3</v>
      </c>
      <c r="D1421" s="8"/>
      <c r="E1421" s="317"/>
      <c r="F1421" s="28"/>
      <c r="G1421" s="28"/>
      <c r="H1421" s="317"/>
      <c r="I1421" s="500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</row>
    <row r="1422" spans="1:19" ht="21.75" customHeight="1" x14ac:dyDescent="0.25">
      <c r="A1422" s="12" t="s">
        <v>71</v>
      </c>
      <c r="B1422" s="22">
        <f>C1422</f>
        <v>2</v>
      </c>
      <c r="C1422" s="22">
        <v>2</v>
      </c>
      <c r="D1422" s="8"/>
      <c r="E1422" s="317"/>
      <c r="F1422" s="28"/>
      <c r="G1422" s="28"/>
      <c r="H1422" s="317"/>
      <c r="I1422" s="500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</row>
    <row r="1423" spans="1:19" ht="21.75" customHeight="1" x14ac:dyDescent="0.25">
      <c r="A1423" s="21" t="s">
        <v>181</v>
      </c>
      <c r="B1423" s="22">
        <f>C1423*1.28</f>
        <v>0.49920000000000003</v>
      </c>
      <c r="C1423" s="22">
        <v>0.39</v>
      </c>
      <c r="D1423" s="8"/>
      <c r="E1423" s="317"/>
      <c r="F1423" s="28"/>
      <c r="G1423" s="28"/>
      <c r="H1423" s="317"/>
      <c r="I1423" s="500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</row>
    <row r="1424" spans="1:19" ht="21.75" customHeight="1" x14ac:dyDescent="0.25">
      <c r="A1424" s="599" t="s">
        <v>345</v>
      </c>
      <c r="B1424" s="600"/>
      <c r="C1424" s="601"/>
      <c r="D1424" s="206">
        <v>250</v>
      </c>
      <c r="E1424" s="200">
        <v>7.12</v>
      </c>
      <c r="F1424" s="200">
        <v>2.08</v>
      </c>
      <c r="G1424" s="200">
        <v>27.25</v>
      </c>
      <c r="H1424" s="200">
        <v>173.05</v>
      </c>
      <c r="I1424" s="231" t="s">
        <v>333</v>
      </c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</row>
    <row r="1425" spans="1:19" ht="21.75" customHeight="1" x14ac:dyDescent="0.25">
      <c r="A1425" s="79" t="s">
        <v>334</v>
      </c>
      <c r="B1425" s="52">
        <f>C1425*1.35</f>
        <v>18.403200000000002</v>
      </c>
      <c r="C1425" s="52">
        <f>C1426*1.2</f>
        <v>13.632</v>
      </c>
      <c r="D1425" s="7"/>
      <c r="E1425" s="8"/>
      <c r="F1425" s="8"/>
      <c r="G1425" s="8"/>
      <c r="H1425" s="317"/>
      <c r="I1425" s="248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</row>
    <row r="1426" spans="1:19" ht="21.75" customHeight="1" x14ac:dyDescent="0.25">
      <c r="A1426" s="390" t="s">
        <v>322</v>
      </c>
      <c r="B1426" s="50"/>
      <c r="C1426" s="50">
        <v>11.36</v>
      </c>
      <c r="D1426" s="7"/>
      <c r="E1426" s="8"/>
      <c r="F1426" s="8"/>
      <c r="G1426" s="8"/>
      <c r="H1426" s="317"/>
      <c r="I1426" s="248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</row>
    <row r="1427" spans="1:19" ht="21.75" customHeight="1" x14ac:dyDescent="0.25">
      <c r="A1427" s="15" t="s">
        <v>182</v>
      </c>
      <c r="B1427" s="44">
        <f>C1427*1.33</f>
        <v>19.285</v>
      </c>
      <c r="C1427" s="316">
        <v>14.5</v>
      </c>
      <c r="D1427" s="391"/>
      <c r="E1427" s="23"/>
      <c r="F1427" s="19"/>
      <c r="G1427" s="19"/>
      <c r="H1427" s="71"/>
      <c r="I1427" s="248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</row>
    <row r="1428" spans="1:19" ht="21.75" customHeight="1" x14ac:dyDescent="0.25">
      <c r="A1428" s="15" t="s">
        <v>183</v>
      </c>
      <c r="B1428" s="44">
        <f>C1427*1.43</f>
        <v>20.734999999999999</v>
      </c>
      <c r="C1428" s="342"/>
      <c r="D1428" s="391"/>
      <c r="E1428" s="23"/>
      <c r="F1428" s="19"/>
      <c r="G1428" s="19"/>
      <c r="H1428" s="71"/>
      <c r="I1428" s="248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</row>
    <row r="1429" spans="1:19" ht="21.75" customHeight="1" x14ac:dyDescent="0.25">
      <c r="A1429" s="15" t="s">
        <v>184</v>
      </c>
      <c r="B1429" s="44">
        <f>C1427*1.54</f>
        <v>22.330000000000002</v>
      </c>
      <c r="C1429" s="342"/>
      <c r="D1429" s="391"/>
      <c r="E1429" s="23"/>
      <c r="F1429" s="19"/>
      <c r="G1429" s="19"/>
      <c r="H1429" s="71"/>
      <c r="I1429" s="248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</row>
    <row r="1430" spans="1:19" ht="21.75" customHeight="1" x14ac:dyDescent="0.25">
      <c r="A1430" s="15" t="s">
        <v>185</v>
      </c>
      <c r="B1430" s="44">
        <f>C1427*1.67</f>
        <v>24.215</v>
      </c>
      <c r="C1430" s="343"/>
      <c r="D1430" s="391"/>
      <c r="E1430" s="23"/>
      <c r="F1430" s="23"/>
      <c r="G1430" s="23"/>
      <c r="H1430" s="156"/>
      <c r="I1430" s="248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</row>
    <row r="1431" spans="1:19" ht="21.75" customHeight="1" x14ac:dyDescent="0.25">
      <c r="A1431" s="18" t="s">
        <v>326</v>
      </c>
      <c r="B1431" s="19">
        <f>C1431*1.25</f>
        <v>26.987500000000001</v>
      </c>
      <c r="C1431" s="19">
        <v>21.59</v>
      </c>
      <c r="D1431" s="20"/>
      <c r="E1431" s="19"/>
      <c r="F1431" s="19"/>
      <c r="G1431" s="19"/>
      <c r="H1431" s="71"/>
      <c r="I1431" s="248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</row>
    <row r="1432" spans="1:19" ht="21.75" customHeight="1" x14ac:dyDescent="0.25">
      <c r="A1432" s="18" t="s">
        <v>327</v>
      </c>
      <c r="B1432" s="19">
        <f>C1432*1.25</f>
        <v>42.612500000000004</v>
      </c>
      <c r="C1432" s="19">
        <v>34.090000000000003</v>
      </c>
      <c r="D1432" s="20"/>
      <c r="E1432" s="19"/>
      <c r="F1432" s="19"/>
      <c r="G1432" s="19"/>
      <c r="H1432" s="71"/>
      <c r="I1432" s="248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</row>
    <row r="1433" spans="1:19" ht="21.75" customHeight="1" x14ac:dyDescent="0.25">
      <c r="A1433" s="18" t="s">
        <v>328</v>
      </c>
      <c r="B1433" s="19">
        <f>C1433*1.33</f>
        <v>45.339700000000008</v>
      </c>
      <c r="C1433" s="19">
        <v>34.090000000000003</v>
      </c>
      <c r="D1433" s="20"/>
      <c r="E1433" s="19"/>
      <c r="F1433" s="19"/>
      <c r="G1433" s="19"/>
      <c r="H1433" s="71"/>
      <c r="I1433" s="248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</row>
    <row r="1434" spans="1:19" ht="21.75" customHeight="1" x14ac:dyDescent="0.25">
      <c r="A1434" s="18" t="s">
        <v>329</v>
      </c>
      <c r="B1434" s="19">
        <f>C1434*1.25</f>
        <v>15.625</v>
      </c>
      <c r="C1434" s="19">
        <v>12.5</v>
      </c>
      <c r="D1434" s="391"/>
      <c r="E1434" s="23"/>
      <c r="F1434" s="19"/>
      <c r="G1434" s="19"/>
      <c r="H1434" s="71"/>
      <c r="I1434" s="248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</row>
    <row r="1435" spans="1:19" ht="21.75" customHeight="1" x14ac:dyDescent="0.25">
      <c r="A1435" s="18" t="s">
        <v>328</v>
      </c>
      <c r="B1435" s="19">
        <f>C1435*1.33</f>
        <v>16.625</v>
      </c>
      <c r="C1435" s="19">
        <v>12.5</v>
      </c>
      <c r="D1435" s="391"/>
      <c r="E1435" s="23"/>
      <c r="F1435" s="19"/>
      <c r="G1435" s="19"/>
      <c r="H1435" s="71"/>
      <c r="I1435" s="248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</row>
    <row r="1436" spans="1:19" ht="21.75" customHeight="1" x14ac:dyDescent="0.25">
      <c r="A1436" s="392" t="s">
        <v>330</v>
      </c>
      <c r="B1436" s="19">
        <f>C1436</f>
        <v>5</v>
      </c>
      <c r="C1436" s="19">
        <v>5</v>
      </c>
      <c r="D1436" s="20"/>
      <c r="E1436" s="19"/>
      <c r="F1436" s="19"/>
      <c r="G1436" s="19"/>
      <c r="H1436" s="71"/>
      <c r="I1436" s="248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</row>
    <row r="1437" spans="1:19" ht="21.75" customHeight="1" x14ac:dyDescent="0.25">
      <c r="A1437" s="18" t="s">
        <v>70</v>
      </c>
      <c r="B1437" s="393">
        <f>C1437*1.19</f>
        <v>14.875</v>
      </c>
      <c r="C1437" s="19">
        <v>12.5</v>
      </c>
      <c r="D1437" s="391"/>
      <c r="E1437" s="23"/>
      <c r="F1437" s="19"/>
      <c r="G1437" s="19"/>
      <c r="H1437" s="71"/>
      <c r="I1437" s="248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</row>
    <row r="1438" spans="1:19" ht="21.75" customHeight="1" x14ac:dyDescent="0.25">
      <c r="A1438" s="18" t="s">
        <v>331</v>
      </c>
      <c r="B1438" s="393">
        <f t="shared" ref="B1438:B1443" si="28">C1438</f>
        <v>0.01</v>
      </c>
      <c r="C1438" s="19">
        <v>0.01</v>
      </c>
      <c r="D1438" s="391"/>
      <c r="E1438" s="23"/>
      <c r="F1438" s="19"/>
      <c r="G1438" s="19"/>
      <c r="H1438" s="71"/>
      <c r="I1438" s="248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</row>
    <row r="1439" spans="1:19" ht="21.75" customHeight="1" x14ac:dyDescent="0.25">
      <c r="A1439" s="18" t="s">
        <v>332</v>
      </c>
      <c r="B1439" s="393">
        <f t="shared" si="28"/>
        <v>7</v>
      </c>
      <c r="C1439" s="19">
        <v>7</v>
      </c>
      <c r="D1439" s="391"/>
      <c r="E1439" s="23"/>
      <c r="F1439" s="19"/>
      <c r="G1439" s="19"/>
      <c r="H1439" s="71"/>
      <c r="I1439" s="248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</row>
    <row r="1440" spans="1:19" ht="21.75" customHeight="1" x14ac:dyDescent="0.25">
      <c r="A1440" s="18" t="s">
        <v>301</v>
      </c>
      <c r="B1440" s="19">
        <f t="shared" si="28"/>
        <v>7</v>
      </c>
      <c r="C1440" s="19">
        <v>7</v>
      </c>
      <c r="D1440" s="391"/>
      <c r="E1440" s="23"/>
      <c r="F1440" s="19"/>
      <c r="G1440" s="19"/>
      <c r="H1440" s="71"/>
      <c r="I1440" s="248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</row>
    <row r="1441" spans="1:19" ht="21.75" customHeight="1" x14ac:dyDescent="0.25">
      <c r="A1441" s="392" t="s">
        <v>227</v>
      </c>
      <c r="B1441" s="19">
        <f t="shared" si="28"/>
        <v>4</v>
      </c>
      <c r="C1441" s="19">
        <v>4</v>
      </c>
      <c r="D1441" s="391"/>
      <c r="E1441" s="23"/>
      <c r="F1441" s="23"/>
      <c r="G1441" s="23"/>
      <c r="H1441" s="156"/>
      <c r="I1441" s="248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</row>
    <row r="1442" spans="1:19" ht="21.75" customHeight="1" x14ac:dyDescent="0.25">
      <c r="A1442" s="392" t="s">
        <v>79</v>
      </c>
      <c r="B1442" s="19">
        <f t="shared" si="28"/>
        <v>1.5</v>
      </c>
      <c r="C1442" s="19">
        <v>1.5</v>
      </c>
      <c r="D1442" s="391"/>
      <c r="E1442" s="23"/>
      <c r="F1442" s="23"/>
      <c r="G1442" s="23"/>
      <c r="H1442" s="156"/>
      <c r="I1442" s="248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</row>
    <row r="1443" spans="1:19" ht="21.75" customHeight="1" x14ac:dyDescent="0.25">
      <c r="A1443" s="9" t="s">
        <v>16</v>
      </c>
      <c r="B1443" s="19">
        <f t="shared" si="28"/>
        <v>1.75</v>
      </c>
      <c r="C1443" s="19">
        <v>1.75</v>
      </c>
      <c r="D1443" s="391"/>
      <c r="E1443" s="23"/>
      <c r="F1443" s="23"/>
      <c r="G1443" s="23"/>
      <c r="H1443" s="156"/>
      <c r="I1443" s="248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</row>
    <row r="1444" spans="1:19" ht="21.75" customHeight="1" x14ac:dyDescent="0.25">
      <c r="A1444" s="207" t="s">
        <v>167</v>
      </c>
      <c r="B1444" s="276"/>
      <c r="C1444" s="208"/>
      <c r="D1444" s="206">
        <v>100</v>
      </c>
      <c r="E1444" s="200">
        <f>E1445+E1452</f>
        <v>11.61</v>
      </c>
      <c r="F1444" s="200">
        <f>F1445+F1452</f>
        <v>12.03</v>
      </c>
      <c r="G1444" s="200">
        <f>G1445+G1452</f>
        <v>7.6300000000000008</v>
      </c>
      <c r="H1444" s="200">
        <f>H1445+H1452</f>
        <v>201.14</v>
      </c>
      <c r="I1444" s="277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</row>
    <row r="1445" spans="1:19" ht="21.75" customHeight="1" x14ac:dyDescent="0.25">
      <c r="A1445" s="98" t="s">
        <v>173</v>
      </c>
      <c r="B1445" s="155">
        <f>C1445*1.1</f>
        <v>60.500000000000007</v>
      </c>
      <c r="C1445" s="246">
        <v>55</v>
      </c>
      <c r="D1445" s="125"/>
      <c r="E1445" s="17">
        <v>9.65</v>
      </c>
      <c r="F1445" s="17">
        <v>8.19</v>
      </c>
      <c r="G1445" s="17">
        <v>2.72</v>
      </c>
      <c r="H1445" s="17">
        <v>136.07</v>
      </c>
      <c r="I1445" s="147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</row>
    <row r="1446" spans="1:19" ht="21.75" customHeight="1" x14ac:dyDescent="0.25">
      <c r="A1446" s="98" t="s">
        <v>174</v>
      </c>
      <c r="B1446" s="155">
        <f>C1446*1.1</f>
        <v>60.500000000000007</v>
      </c>
      <c r="C1446" s="246">
        <v>55</v>
      </c>
      <c r="D1446" s="125"/>
      <c r="E1446" s="17"/>
      <c r="F1446" s="17"/>
      <c r="G1446" s="17"/>
      <c r="H1446" s="17"/>
      <c r="I1446" s="147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</row>
    <row r="1447" spans="1:19" ht="21.75" customHeight="1" x14ac:dyDescent="0.25">
      <c r="A1447" s="98" t="s">
        <v>71</v>
      </c>
      <c r="B1447" s="155">
        <f>C1447</f>
        <v>6</v>
      </c>
      <c r="C1447" s="246">
        <v>6</v>
      </c>
      <c r="D1447" s="125"/>
      <c r="E1447" s="17"/>
      <c r="F1447" s="17"/>
      <c r="G1447" s="17"/>
      <c r="H1447" s="17"/>
      <c r="I1447" s="147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</row>
    <row r="1448" spans="1:19" ht="21.75" customHeight="1" x14ac:dyDescent="0.25">
      <c r="A1448" s="98" t="s">
        <v>70</v>
      </c>
      <c r="B1448" s="155">
        <f>C1448*1.19</f>
        <v>13.220899999999999</v>
      </c>
      <c r="C1448" s="246">
        <v>11.11</v>
      </c>
      <c r="D1448" s="125"/>
      <c r="E1448" s="17"/>
      <c r="F1448" s="17"/>
      <c r="G1448" s="17"/>
      <c r="H1448" s="17"/>
      <c r="I1448" s="8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</row>
    <row r="1449" spans="1:19" ht="21.75" customHeight="1" x14ac:dyDescent="0.25">
      <c r="A1449" s="9" t="s">
        <v>168</v>
      </c>
      <c r="B1449" s="10">
        <f>C1449</f>
        <v>11</v>
      </c>
      <c r="C1449" s="10">
        <v>11</v>
      </c>
      <c r="D1449" s="11"/>
      <c r="E1449" s="11"/>
      <c r="F1449" s="11"/>
      <c r="G1449" s="11"/>
      <c r="H1449" s="11"/>
      <c r="I1449" s="30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</row>
    <row r="1450" spans="1:19" ht="21.75" customHeight="1" x14ac:dyDescent="0.25">
      <c r="A1450" s="12" t="s">
        <v>169</v>
      </c>
      <c r="B1450" s="10">
        <f>C1450</f>
        <v>11</v>
      </c>
      <c r="C1450" s="13">
        <v>11</v>
      </c>
      <c r="D1450" s="11"/>
      <c r="E1450" s="11"/>
      <c r="F1450" s="11"/>
      <c r="G1450" s="11"/>
      <c r="H1450" s="11"/>
      <c r="I1450" s="22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</row>
    <row r="1451" spans="1:19" ht="21.75" customHeight="1" x14ac:dyDescent="0.25">
      <c r="A1451" s="14" t="s">
        <v>161</v>
      </c>
      <c r="B1451" s="10">
        <f>C1451</f>
        <v>2</v>
      </c>
      <c r="C1451" s="13">
        <v>2</v>
      </c>
      <c r="D1451" s="11"/>
      <c r="E1451" s="11"/>
      <c r="F1451" s="11"/>
      <c r="G1451" s="11"/>
      <c r="H1451" s="11"/>
      <c r="I1451" s="22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</row>
    <row r="1452" spans="1:19" ht="21.75" customHeight="1" x14ac:dyDescent="0.25">
      <c r="A1452" s="274" t="s">
        <v>420</v>
      </c>
      <c r="B1452" s="10"/>
      <c r="C1452" s="13"/>
      <c r="D1452" s="189">
        <v>50</v>
      </c>
      <c r="E1452" s="278">
        <v>1.96</v>
      </c>
      <c r="F1452" s="278">
        <v>3.84</v>
      </c>
      <c r="G1452" s="278">
        <v>4.91</v>
      </c>
      <c r="H1452" s="278">
        <v>65.069999999999993</v>
      </c>
      <c r="I1452" s="202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</row>
    <row r="1453" spans="1:19" ht="21.75" customHeight="1" x14ac:dyDescent="0.25">
      <c r="A1453" s="9" t="s">
        <v>102</v>
      </c>
      <c r="B1453" s="10">
        <f>C1453*1.02</f>
        <v>61.2</v>
      </c>
      <c r="C1453" s="10">
        <v>60</v>
      </c>
      <c r="D1453" s="11"/>
      <c r="E1453" s="11"/>
      <c r="F1453" s="11"/>
      <c r="G1453" s="11"/>
      <c r="H1453" s="11"/>
      <c r="I1453" s="317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</row>
    <row r="1454" spans="1:19" ht="21.75" customHeight="1" x14ac:dyDescent="0.25">
      <c r="A1454" s="15" t="s">
        <v>80</v>
      </c>
      <c r="B1454" s="10">
        <f>C1454</f>
        <v>4</v>
      </c>
      <c r="C1454" s="10">
        <v>4</v>
      </c>
      <c r="D1454" s="11"/>
      <c r="E1454" s="11"/>
      <c r="F1454" s="11"/>
      <c r="G1454" s="11"/>
      <c r="H1454" s="11"/>
      <c r="I1454" s="121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</row>
    <row r="1455" spans="1:19" ht="21.75" customHeight="1" x14ac:dyDescent="0.25">
      <c r="A1455" s="18" t="s">
        <v>140</v>
      </c>
      <c r="B1455" s="19">
        <f>C1455</f>
        <v>4.25</v>
      </c>
      <c r="C1455" s="175">
        <v>4.25</v>
      </c>
      <c r="D1455" s="27"/>
      <c r="E1455" s="317"/>
      <c r="F1455" s="317"/>
      <c r="G1455" s="317"/>
      <c r="H1455" s="317"/>
      <c r="I1455" s="538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</row>
    <row r="1456" spans="1:19" ht="21.75" customHeight="1" x14ac:dyDescent="0.25">
      <c r="A1456" s="18" t="s">
        <v>170</v>
      </c>
      <c r="B1456" s="133">
        <f>C1456</f>
        <v>0.5</v>
      </c>
      <c r="C1456" s="133">
        <v>0.5</v>
      </c>
      <c r="D1456" s="99"/>
      <c r="E1456" s="52"/>
      <c r="F1456" s="52"/>
      <c r="G1456" s="52"/>
      <c r="H1456" s="52"/>
      <c r="I1456" s="11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</row>
    <row r="1457" spans="1:19" ht="21.75" customHeight="1" x14ac:dyDescent="0.25">
      <c r="A1457" s="9" t="s">
        <v>159</v>
      </c>
      <c r="B1457" s="133">
        <f>C1457</f>
        <v>0.25</v>
      </c>
      <c r="C1457" s="133">
        <v>0.25</v>
      </c>
      <c r="D1457" s="6"/>
      <c r="E1457" s="52"/>
      <c r="F1457" s="52"/>
      <c r="G1457" s="52"/>
      <c r="H1457" s="52"/>
      <c r="I1457" s="115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</row>
    <row r="1458" spans="1:19" ht="21.75" customHeight="1" x14ac:dyDescent="0.25">
      <c r="A1458" s="9" t="s">
        <v>268</v>
      </c>
      <c r="B1458" s="133">
        <f>C1458*1.1</f>
        <v>2.2000000000000002</v>
      </c>
      <c r="C1458" s="133">
        <v>2</v>
      </c>
      <c r="D1458" s="6"/>
      <c r="E1458" s="52"/>
      <c r="F1458" s="52"/>
      <c r="G1458" s="52"/>
      <c r="H1458" s="52"/>
      <c r="I1458" s="11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</row>
    <row r="1459" spans="1:19" ht="21.75" customHeight="1" x14ac:dyDescent="0.25">
      <c r="A1459" s="9" t="s">
        <v>88</v>
      </c>
      <c r="B1459" s="133">
        <f>C1459*1.3</f>
        <v>0.32500000000000001</v>
      </c>
      <c r="C1459" s="133">
        <v>0.25</v>
      </c>
      <c r="D1459" s="6"/>
      <c r="E1459" s="52"/>
      <c r="F1459" s="52"/>
      <c r="G1459" s="52"/>
      <c r="H1459" s="52"/>
      <c r="I1459" s="11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</row>
    <row r="1460" spans="1:19" ht="21.75" customHeight="1" x14ac:dyDescent="0.25">
      <c r="A1460" s="193" t="s">
        <v>171</v>
      </c>
      <c r="B1460" s="205"/>
      <c r="C1460" s="205"/>
      <c r="D1460" s="206">
        <v>180</v>
      </c>
      <c r="E1460" s="200">
        <v>2.21</v>
      </c>
      <c r="F1460" s="200">
        <v>5.65</v>
      </c>
      <c r="G1460" s="200">
        <v>43.69</v>
      </c>
      <c r="H1460" s="200">
        <v>254.83</v>
      </c>
      <c r="I1460" s="275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</row>
    <row r="1461" spans="1:19" ht="21.75" customHeight="1" x14ac:dyDescent="0.25">
      <c r="A1461" s="9" t="s">
        <v>172</v>
      </c>
      <c r="B1461" s="133">
        <f>C1461</f>
        <v>67</v>
      </c>
      <c r="C1461" s="133">
        <v>67</v>
      </c>
      <c r="D1461" s="6"/>
      <c r="E1461" s="52"/>
      <c r="F1461" s="52"/>
      <c r="G1461" s="52"/>
      <c r="H1461" s="52"/>
      <c r="I1461" s="11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</row>
    <row r="1462" spans="1:19" ht="21.75" customHeight="1" x14ac:dyDescent="0.25">
      <c r="A1462" s="9" t="s">
        <v>85</v>
      </c>
      <c r="B1462" s="133">
        <f>C1462</f>
        <v>167.5</v>
      </c>
      <c r="C1462" s="133">
        <f>C1461*2.5</f>
        <v>167.5</v>
      </c>
      <c r="D1462" s="6"/>
      <c r="E1462" s="52"/>
      <c r="F1462" s="52"/>
      <c r="G1462" s="52"/>
      <c r="H1462" s="52"/>
      <c r="I1462" s="11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</row>
    <row r="1463" spans="1:19" ht="21.75" customHeight="1" x14ac:dyDescent="0.25">
      <c r="A1463" s="9" t="s">
        <v>80</v>
      </c>
      <c r="B1463" s="133">
        <f>C1463</f>
        <v>3</v>
      </c>
      <c r="C1463" s="133">
        <v>3</v>
      </c>
      <c r="D1463" s="6"/>
      <c r="E1463" s="52"/>
      <c r="F1463" s="52"/>
      <c r="G1463" s="52"/>
      <c r="H1463" s="52"/>
      <c r="I1463" s="115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</row>
    <row r="1464" spans="1:19" ht="21.75" customHeight="1" x14ac:dyDescent="0.25">
      <c r="A1464" s="9" t="s">
        <v>170</v>
      </c>
      <c r="B1464" s="133">
        <f>C1464</f>
        <v>1.2</v>
      </c>
      <c r="C1464" s="133">
        <v>1.2</v>
      </c>
      <c r="D1464" s="6"/>
      <c r="E1464" s="52"/>
      <c r="F1464" s="52"/>
      <c r="G1464" s="52"/>
      <c r="H1464" s="52"/>
      <c r="I1464" s="115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</row>
    <row r="1465" spans="1:19" ht="21.75" customHeight="1" x14ac:dyDescent="0.25">
      <c r="A1465" s="204" t="s">
        <v>229</v>
      </c>
      <c r="B1465" s="255"/>
      <c r="C1465" s="255"/>
      <c r="D1465" s="256">
        <v>200</v>
      </c>
      <c r="E1465" s="211">
        <v>0.3</v>
      </c>
      <c r="F1465" s="211">
        <v>0.48</v>
      </c>
      <c r="G1465" s="211">
        <v>6.51</v>
      </c>
      <c r="H1465" s="211">
        <v>31.96</v>
      </c>
      <c r="I1465" s="251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</row>
    <row r="1466" spans="1:19" ht="21.75" customHeight="1" x14ac:dyDescent="0.25">
      <c r="A1466" s="9" t="s">
        <v>209</v>
      </c>
      <c r="B1466" s="133">
        <f t="shared" ref="B1466:B1471" si="29">C1466</f>
        <v>1</v>
      </c>
      <c r="C1466" s="133">
        <v>1</v>
      </c>
      <c r="D1466" s="111"/>
      <c r="E1466" s="17"/>
      <c r="F1466" s="17"/>
      <c r="G1466" s="17"/>
      <c r="H1466" s="17"/>
      <c r="I1466" s="19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</row>
    <row r="1467" spans="1:19" ht="21.75" customHeight="1" x14ac:dyDescent="0.25">
      <c r="A1467" s="14" t="s">
        <v>104</v>
      </c>
      <c r="B1467" s="134">
        <f t="shared" si="29"/>
        <v>8</v>
      </c>
      <c r="C1467" s="222">
        <v>8</v>
      </c>
      <c r="D1467" s="111"/>
      <c r="E1467" s="17"/>
      <c r="F1467" s="17"/>
      <c r="G1467" s="17"/>
      <c r="H1467" s="17"/>
      <c r="I1467" s="19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</row>
    <row r="1468" spans="1:19" ht="21.75" customHeight="1" x14ac:dyDescent="0.25">
      <c r="A1468" s="14" t="s">
        <v>228</v>
      </c>
      <c r="B1468" s="134">
        <f t="shared" si="29"/>
        <v>8</v>
      </c>
      <c r="C1468" s="222">
        <v>8</v>
      </c>
      <c r="D1468" s="111"/>
      <c r="E1468" s="17"/>
      <c r="F1468" s="17"/>
      <c r="G1468" s="17"/>
      <c r="H1468" s="17"/>
      <c r="I1468" s="19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</row>
    <row r="1469" spans="1:19" ht="21.75" customHeight="1" x14ac:dyDescent="0.25">
      <c r="A1469" s="40" t="s">
        <v>85</v>
      </c>
      <c r="B1469" s="41">
        <f t="shared" si="29"/>
        <v>200</v>
      </c>
      <c r="C1469" s="41">
        <v>200</v>
      </c>
      <c r="D1469" s="75"/>
      <c r="E1469" s="8"/>
      <c r="F1469" s="8"/>
      <c r="G1469" s="8"/>
      <c r="H1469" s="17"/>
      <c r="I1469" s="19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</row>
    <row r="1470" spans="1:19" ht="21.75" customHeight="1" x14ac:dyDescent="0.25">
      <c r="A1470" s="302" t="s">
        <v>110</v>
      </c>
      <c r="B1470" s="294">
        <f t="shared" si="29"/>
        <v>18</v>
      </c>
      <c r="C1470" s="294">
        <v>18</v>
      </c>
      <c r="D1470" s="234">
        <v>18</v>
      </c>
      <c r="E1470" s="200">
        <v>2.88</v>
      </c>
      <c r="F1470" s="200">
        <v>0.46</v>
      </c>
      <c r="G1470" s="200">
        <v>19.079999999999998</v>
      </c>
      <c r="H1470" s="200">
        <v>90</v>
      </c>
      <c r="I1470" s="502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</row>
    <row r="1471" spans="1:19" ht="21.75" customHeight="1" x14ac:dyDescent="0.25">
      <c r="A1471" s="212" t="s">
        <v>78</v>
      </c>
      <c r="B1471" s="213">
        <f t="shared" si="29"/>
        <v>28</v>
      </c>
      <c r="C1471" s="213">
        <v>28</v>
      </c>
      <c r="D1471" s="214" t="s">
        <v>138</v>
      </c>
      <c r="E1471" s="200">
        <v>2.2400000000000002</v>
      </c>
      <c r="F1471" s="211">
        <v>0.33</v>
      </c>
      <c r="G1471" s="211">
        <v>13.44</v>
      </c>
      <c r="H1471" s="211">
        <v>64.400000000000006</v>
      </c>
      <c r="I1471" s="502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</row>
    <row r="1472" spans="1:19" ht="25.5" customHeight="1" x14ac:dyDescent="0.25">
      <c r="A1472" s="424" t="s">
        <v>318</v>
      </c>
      <c r="B1472" s="385"/>
      <c r="C1472" s="385"/>
      <c r="D1472" s="394">
        <f>D1413+D1364</f>
        <v>1486</v>
      </c>
      <c r="E1472" s="386">
        <f>E1413+E1364</f>
        <v>53.419999999999995</v>
      </c>
      <c r="F1472" s="386">
        <f>F1413+F1364</f>
        <v>56.06</v>
      </c>
      <c r="G1472" s="386">
        <f>G1413+G1364</f>
        <v>222.82</v>
      </c>
      <c r="H1472" s="386">
        <f>H1413+H1364</f>
        <v>1594.6200000000001</v>
      </c>
      <c r="I1472" s="507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</row>
    <row r="1473" spans="1:19" ht="21.75" customHeight="1" x14ac:dyDescent="0.25">
      <c r="A1473" s="570" t="s">
        <v>30</v>
      </c>
      <c r="B1473" s="571"/>
      <c r="C1473" s="571"/>
      <c r="D1473" s="571"/>
      <c r="E1473" s="571"/>
      <c r="F1473" s="571"/>
      <c r="G1473" s="571"/>
      <c r="H1473" s="572"/>
      <c r="I1473" s="23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</row>
    <row r="1474" spans="1:19" ht="21.75" customHeight="1" x14ac:dyDescent="0.25">
      <c r="A1474" s="573" t="s">
        <v>2</v>
      </c>
      <c r="B1474" s="576" t="s">
        <v>3</v>
      </c>
      <c r="C1474" s="576" t="s">
        <v>4</v>
      </c>
      <c r="D1474" s="579" t="s">
        <v>5</v>
      </c>
      <c r="E1474" s="580"/>
      <c r="F1474" s="580"/>
      <c r="G1474" s="580"/>
      <c r="H1474" s="581"/>
      <c r="I1474" s="23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</row>
    <row r="1475" spans="1:19" ht="21.75" customHeight="1" x14ac:dyDescent="0.25">
      <c r="A1475" s="574"/>
      <c r="B1475" s="577"/>
      <c r="C1475" s="577"/>
      <c r="D1475" s="591" t="s">
        <v>6</v>
      </c>
      <c r="E1475" s="573" t="s">
        <v>7</v>
      </c>
      <c r="F1475" s="573" t="s">
        <v>8</v>
      </c>
      <c r="G1475" s="573" t="s">
        <v>9</v>
      </c>
      <c r="H1475" s="582" t="s">
        <v>10</v>
      </c>
      <c r="I1475" s="23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</row>
    <row r="1476" spans="1:19" ht="21.75" customHeight="1" x14ac:dyDescent="0.25">
      <c r="A1476" s="575"/>
      <c r="B1476" s="578"/>
      <c r="C1476" s="578"/>
      <c r="D1476" s="592"/>
      <c r="E1476" s="575"/>
      <c r="F1476" s="575"/>
      <c r="G1476" s="575"/>
      <c r="H1476" s="583"/>
      <c r="I1476" s="19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</row>
    <row r="1477" spans="1:19" ht="21.75" customHeight="1" x14ac:dyDescent="0.25">
      <c r="A1477" s="567" t="s">
        <v>42</v>
      </c>
      <c r="B1477" s="567"/>
      <c r="C1477" s="567"/>
      <c r="D1477" s="221">
        <f>D1478+D1492+D1509+D1515+D1520</f>
        <v>678</v>
      </c>
      <c r="E1477" s="203">
        <f>E1478+E1492+E1509+E1515+E1520</f>
        <v>23.060000000000002</v>
      </c>
      <c r="F1477" s="203">
        <f>F1478+F1492+F1509+F1515+F1520</f>
        <v>22.33</v>
      </c>
      <c r="G1477" s="203">
        <f>G1478+G1492+G1509+G1515+G1520</f>
        <v>96.56</v>
      </c>
      <c r="H1477" s="203">
        <f>H1478+H1492+H1509+H1515+H1520</f>
        <v>695.07</v>
      </c>
      <c r="I1477" s="284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</row>
    <row r="1478" spans="1:19" ht="21.75" customHeight="1" x14ac:dyDescent="0.25">
      <c r="A1478" s="519" t="s">
        <v>280</v>
      </c>
      <c r="B1478" s="160"/>
      <c r="C1478" s="198"/>
      <c r="D1478" s="199" t="s">
        <v>416</v>
      </c>
      <c r="E1478" s="200">
        <v>2.54</v>
      </c>
      <c r="F1478" s="200">
        <v>4.6399999999999997</v>
      </c>
      <c r="G1478" s="200">
        <v>34.14</v>
      </c>
      <c r="H1478" s="200">
        <v>201.71</v>
      </c>
      <c r="I1478" s="160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</row>
    <row r="1479" spans="1:19" ht="21.75" customHeight="1" x14ac:dyDescent="0.25">
      <c r="A1479" s="321" t="s">
        <v>244</v>
      </c>
      <c r="B1479" s="317"/>
      <c r="C1479" s="8"/>
      <c r="D1479" s="99">
        <v>30</v>
      </c>
      <c r="E1479" s="19"/>
      <c r="F1479" s="22"/>
      <c r="G1479" s="108"/>
      <c r="H1479" s="104"/>
      <c r="I1479" s="23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</row>
    <row r="1480" spans="1:19" ht="21.75" customHeight="1" x14ac:dyDescent="0.25">
      <c r="A1480" s="12" t="s">
        <v>86</v>
      </c>
      <c r="B1480" s="52">
        <f>C1480</f>
        <v>12</v>
      </c>
      <c r="C1480" s="22">
        <v>12</v>
      </c>
      <c r="D1480" s="99"/>
      <c r="E1480" s="19"/>
      <c r="F1480" s="22"/>
      <c r="G1480" s="108"/>
      <c r="H1480" s="104"/>
      <c r="I1480" s="23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</row>
    <row r="1481" spans="1:19" ht="21.75" customHeight="1" x14ac:dyDescent="0.25">
      <c r="A1481" s="12" t="s">
        <v>246</v>
      </c>
      <c r="B1481" s="52">
        <f>C1481</f>
        <v>3.2</v>
      </c>
      <c r="C1481" s="22">
        <v>3.2</v>
      </c>
      <c r="D1481" s="99"/>
      <c r="E1481" s="19"/>
      <c r="F1481" s="22"/>
      <c r="G1481" s="108"/>
      <c r="H1481" s="104"/>
      <c r="I1481" s="23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</row>
    <row r="1482" spans="1:19" ht="21.75" customHeight="1" x14ac:dyDescent="0.25">
      <c r="A1482" s="12" t="s">
        <v>85</v>
      </c>
      <c r="B1482" s="52">
        <f>C1482</f>
        <v>9</v>
      </c>
      <c r="C1482" s="22">
        <v>9</v>
      </c>
      <c r="D1482" s="99"/>
      <c r="E1482" s="19"/>
      <c r="F1482" s="22"/>
      <c r="G1482" s="108"/>
      <c r="H1482" s="104"/>
      <c r="I1482" s="23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</row>
    <row r="1483" spans="1:19" ht="21.75" customHeight="1" x14ac:dyDescent="0.25">
      <c r="A1483" s="12" t="s">
        <v>104</v>
      </c>
      <c r="B1483" s="52">
        <f>C1483</f>
        <v>0.6</v>
      </c>
      <c r="C1483" s="22">
        <v>0.6</v>
      </c>
      <c r="D1483" s="99"/>
      <c r="E1483" s="19"/>
      <c r="F1483" s="22"/>
      <c r="G1483" s="108"/>
      <c r="H1483" s="104"/>
      <c r="I1483" s="23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</row>
    <row r="1484" spans="1:19" ht="21.75" customHeight="1" x14ac:dyDescent="0.25">
      <c r="A1484" s="12" t="s">
        <v>107</v>
      </c>
      <c r="B1484" s="52">
        <f>C1484</f>
        <v>0.6</v>
      </c>
      <c r="C1484" s="22">
        <v>0.6</v>
      </c>
      <c r="D1484" s="99"/>
      <c r="E1484" s="19"/>
      <c r="F1484" s="22"/>
      <c r="G1484" s="108"/>
      <c r="H1484" s="104"/>
      <c r="I1484" s="23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</row>
    <row r="1485" spans="1:19" ht="21.75" customHeight="1" x14ac:dyDescent="0.25">
      <c r="A1485" s="274" t="s">
        <v>190</v>
      </c>
      <c r="B1485" s="52"/>
      <c r="C1485" s="291">
        <v>20</v>
      </c>
      <c r="D1485" s="47"/>
      <c r="E1485" s="48"/>
      <c r="F1485" s="48"/>
      <c r="G1485" s="48"/>
      <c r="H1485" s="52"/>
      <c r="I1485" s="48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</row>
    <row r="1486" spans="1:19" ht="21.75" customHeight="1" x14ac:dyDescent="0.25">
      <c r="A1486" s="14" t="s">
        <v>191</v>
      </c>
      <c r="B1486" s="52">
        <f>C1486</f>
        <v>13.33</v>
      </c>
      <c r="C1486" s="224">
        <v>13.33</v>
      </c>
      <c r="D1486" s="47"/>
      <c r="E1486" s="48"/>
      <c r="F1486" s="48"/>
      <c r="G1486" s="48"/>
      <c r="H1486" s="52"/>
      <c r="I1486" s="48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</row>
    <row r="1487" spans="1:19" ht="21.75" customHeight="1" x14ac:dyDescent="0.25">
      <c r="A1487" s="268" t="s">
        <v>158</v>
      </c>
      <c r="B1487" s="62"/>
      <c r="C1487" s="269">
        <v>10</v>
      </c>
      <c r="D1487" s="47"/>
      <c r="E1487" s="48"/>
      <c r="F1487" s="48"/>
      <c r="G1487" s="48"/>
      <c r="H1487" s="52"/>
      <c r="I1487" s="48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</row>
    <row r="1488" spans="1:19" ht="21.75" customHeight="1" x14ac:dyDescent="0.25">
      <c r="A1488" s="9" t="s">
        <v>159</v>
      </c>
      <c r="B1488" s="10">
        <f>C1488</f>
        <v>8</v>
      </c>
      <c r="C1488" s="10">
        <v>8</v>
      </c>
      <c r="D1488" s="47"/>
      <c r="E1488" s="48"/>
      <c r="F1488" s="48"/>
      <c r="G1488" s="48"/>
      <c r="H1488" s="52"/>
      <c r="I1488" s="48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</row>
    <row r="1489" spans="1:19" ht="21.75" customHeight="1" x14ac:dyDescent="0.25">
      <c r="A1489" s="9" t="s">
        <v>85</v>
      </c>
      <c r="B1489" s="10">
        <f>C1489</f>
        <v>10</v>
      </c>
      <c r="C1489" s="10">
        <v>10</v>
      </c>
      <c r="D1489" s="47"/>
      <c r="E1489" s="48"/>
      <c r="F1489" s="48"/>
      <c r="G1489" s="48"/>
      <c r="H1489" s="52"/>
      <c r="I1489" s="48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</row>
    <row r="1490" spans="1:19" ht="21.75" customHeight="1" x14ac:dyDescent="0.25">
      <c r="A1490" s="9" t="s">
        <v>189</v>
      </c>
      <c r="B1490" s="10">
        <f>C1490</f>
        <v>20</v>
      </c>
      <c r="C1490" s="10">
        <v>20</v>
      </c>
      <c r="D1490" s="47"/>
      <c r="E1490" s="48"/>
      <c r="F1490" s="48"/>
      <c r="G1490" s="48"/>
      <c r="H1490" s="52"/>
      <c r="I1490" s="48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</row>
    <row r="1491" spans="1:19" ht="21.75" customHeight="1" x14ac:dyDescent="0.25">
      <c r="A1491" s="14" t="s">
        <v>187</v>
      </c>
      <c r="B1491" s="22">
        <f>C1491</f>
        <v>120</v>
      </c>
      <c r="C1491" s="22">
        <v>120</v>
      </c>
      <c r="D1491" s="47"/>
      <c r="E1491" s="48"/>
      <c r="F1491" s="48"/>
      <c r="G1491" s="48"/>
      <c r="H1491" s="52"/>
      <c r="I1491" s="48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</row>
    <row r="1492" spans="1:19" ht="21.75" customHeight="1" x14ac:dyDescent="0.25">
      <c r="A1492" s="207" t="s">
        <v>282</v>
      </c>
      <c r="B1492" s="276"/>
      <c r="C1492" s="208"/>
      <c r="D1492" s="206">
        <v>100</v>
      </c>
      <c r="E1492" s="200">
        <f>E1493+E1500</f>
        <v>10.86</v>
      </c>
      <c r="F1492" s="200">
        <f>F1493+F1500</f>
        <v>12.1</v>
      </c>
      <c r="G1492" s="200">
        <f>G1493+G1500</f>
        <v>11.07</v>
      </c>
      <c r="H1492" s="200">
        <f>H1493+H1500</f>
        <v>180.12</v>
      </c>
      <c r="I1492" s="277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</row>
    <row r="1493" spans="1:19" ht="21.75" customHeight="1" x14ac:dyDescent="0.25">
      <c r="A1493" s="98" t="s">
        <v>173</v>
      </c>
      <c r="B1493" s="155">
        <f>C1493*1.1</f>
        <v>66</v>
      </c>
      <c r="C1493" s="246">
        <v>60</v>
      </c>
      <c r="D1493" s="125"/>
      <c r="E1493" s="211">
        <v>10.32</v>
      </c>
      <c r="F1493" s="211">
        <v>11.36</v>
      </c>
      <c r="G1493" s="211">
        <v>1.65</v>
      </c>
      <c r="H1493" s="211">
        <v>158.97999999999999</v>
      </c>
      <c r="I1493" s="147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</row>
    <row r="1494" spans="1:19" ht="21.75" customHeight="1" x14ac:dyDescent="0.25">
      <c r="A1494" s="98" t="s">
        <v>174</v>
      </c>
      <c r="B1494" s="155">
        <f>C1494*1.1</f>
        <v>66</v>
      </c>
      <c r="C1494" s="246">
        <v>60</v>
      </c>
      <c r="D1494" s="125"/>
      <c r="E1494" s="17"/>
      <c r="F1494" s="17"/>
      <c r="G1494" s="17"/>
      <c r="H1494" s="17"/>
      <c r="I1494" s="147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</row>
    <row r="1495" spans="1:19" ht="21.75" customHeight="1" x14ac:dyDescent="0.25">
      <c r="A1495" s="98" t="s">
        <v>71</v>
      </c>
      <c r="B1495" s="155">
        <f>C1495</f>
        <v>6.2</v>
      </c>
      <c r="C1495" s="246">
        <v>6.2</v>
      </c>
      <c r="D1495" s="125"/>
      <c r="E1495" s="17"/>
      <c r="F1495" s="17"/>
      <c r="G1495" s="17"/>
      <c r="H1495" s="17"/>
      <c r="I1495" s="147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</row>
    <row r="1496" spans="1:19" ht="21.75" customHeight="1" x14ac:dyDescent="0.25">
      <c r="A1496" s="98" t="s">
        <v>70</v>
      </c>
      <c r="B1496" s="155">
        <f>C1496*1.19</f>
        <v>11.899999999999999</v>
      </c>
      <c r="C1496" s="246">
        <v>10</v>
      </c>
      <c r="D1496" s="125"/>
      <c r="E1496" s="17"/>
      <c r="F1496" s="17"/>
      <c r="G1496" s="17"/>
      <c r="H1496" s="17"/>
      <c r="I1496" s="8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</row>
    <row r="1497" spans="1:19" ht="21.75" customHeight="1" x14ac:dyDescent="0.25">
      <c r="A1497" s="9" t="s">
        <v>168</v>
      </c>
      <c r="B1497" s="10">
        <f>C1497</f>
        <v>10</v>
      </c>
      <c r="C1497" s="10">
        <v>10</v>
      </c>
      <c r="D1497" s="11"/>
      <c r="E1497" s="11"/>
      <c r="F1497" s="11"/>
      <c r="G1497" s="11"/>
      <c r="H1497" s="11"/>
      <c r="I1497" s="30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</row>
    <row r="1498" spans="1:19" ht="21.75" customHeight="1" x14ac:dyDescent="0.25">
      <c r="A1498" s="12" t="s">
        <v>169</v>
      </c>
      <c r="B1498" s="10">
        <f>C1498</f>
        <v>10</v>
      </c>
      <c r="C1498" s="13">
        <v>10</v>
      </c>
      <c r="D1498" s="11"/>
      <c r="E1498" s="11"/>
      <c r="F1498" s="11"/>
      <c r="G1498" s="11"/>
      <c r="H1498" s="11"/>
      <c r="I1498" s="22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</row>
    <row r="1499" spans="1:19" ht="21.75" customHeight="1" x14ac:dyDescent="0.25">
      <c r="A1499" s="14" t="s">
        <v>161</v>
      </c>
      <c r="B1499" s="10">
        <f>C1499</f>
        <v>1</v>
      </c>
      <c r="C1499" s="13">
        <v>1</v>
      </c>
      <c r="D1499" s="11"/>
      <c r="E1499" s="11"/>
      <c r="F1499" s="11"/>
      <c r="G1499" s="11"/>
      <c r="H1499" s="11"/>
      <c r="I1499" s="22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</row>
    <row r="1500" spans="1:19" ht="21.75" customHeight="1" x14ac:dyDescent="0.25">
      <c r="A1500" s="274" t="s">
        <v>281</v>
      </c>
      <c r="B1500" s="10"/>
      <c r="C1500" s="357">
        <v>50</v>
      </c>
      <c r="D1500" s="189"/>
      <c r="E1500" s="196">
        <v>0.54</v>
      </c>
      <c r="F1500" s="196">
        <v>0.74</v>
      </c>
      <c r="G1500" s="196">
        <v>9.42</v>
      </c>
      <c r="H1500" s="196">
        <v>21.14</v>
      </c>
      <c r="I1500" s="202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</row>
    <row r="1501" spans="1:19" ht="21.75" customHeight="1" x14ac:dyDescent="0.25">
      <c r="A1501" s="9" t="s">
        <v>85</v>
      </c>
      <c r="B1501" s="10">
        <f t="shared" ref="B1501:B1508" si="30">C1501</f>
        <v>38</v>
      </c>
      <c r="C1501" s="10">
        <v>38</v>
      </c>
      <c r="D1501" s="11"/>
      <c r="E1501" s="11"/>
      <c r="F1501" s="11"/>
      <c r="G1501" s="11"/>
      <c r="H1501" s="11"/>
      <c r="I1501" s="317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</row>
    <row r="1502" spans="1:19" ht="21.75" customHeight="1" x14ac:dyDescent="0.25">
      <c r="A1502" s="15" t="s">
        <v>283</v>
      </c>
      <c r="B1502" s="10">
        <f t="shared" si="30"/>
        <v>13</v>
      </c>
      <c r="C1502" s="10">
        <v>13</v>
      </c>
      <c r="D1502" s="11"/>
      <c r="E1502" s="11"/>
      <c r="F1502" s="11"/>
      <c r="G1502" s="11"/>
      <c r="H1502" s="11"/>
      <c r="I1502" s="121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</row>
    <row r="1503" spans="1:19" ht="21.75" customHeight="1" x14ac:dyDescent="0.25">
      <c r="A1503" s="18" t="s">
        <v>159</v>
      </c>
      <c r="B1503" s="19">
        <f t="shared" si="30"/>
        <v>6</v>
      </c>
      <c r="C1503" s="175">
        <v>6</v>
      </c>
      <c r="D1503" s="27"/>
      <c r="E1503" s="317"/>
      <c r="F1503" s="317"/>
      <c r="G1503" s="317"/>
      <c r="H1503" s="317"/>
      <c r="I1503" s="522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</row>
    <row r="1504" spans="1:19" ht="21.75" customHeight="1" x14ac:dyDescent="0.25">
      <c r="A1504" s="18" t="s">
        <v>107</v>
      </c>
      <c r="B1504" s="133">
        <f t="shared" si="30"/>
        <v>2</v>
      </c>
      <c r="C1504" s="133">
        <v>2</v>
      </c>
      <c r="D1504" s="99"/>
      <c r="E1504" s="52"/>
      <c r="F1504" s="52"/>
      <c r="G1504" s="52"/>
      <c r="H1504" s="52"/>
      <c r="I1504" s="115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</row>
    <row r="1505" spans="1:19" ht="21.75" customHeight="1" x14ac:dyDescent="0.25">
      <c r="A1505" s="9" t="s">
        <v>88</v>
      </c>
      <c r="B1505" s="133">
        <f t="shared" si="30"/>
        <v>1</v>
      </c>
      <c r="C1505" s="133">
        <v>1</v>
      </c>
      <c r="D1505" s="6"/>
      <c r="E1505" s="52"/>
      <c r="F1505" s="52"/>
      <c r="G1505" s="52"/>
      <c r="H1505" s="52"/>
      <c r="I1505" s="115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</row>
    <row r="1506" spans="1:19" ht="21.75" customHeight="1" x14ac:dyDescent="0.25">
      <c r="A1506" s="9" t="s">
        <v>284</v>
      </c>
      <c r="B1506" s="133">
        <f t="shared" si="30"/>
        <v>0.5</v>
      </c>
      <c r="C1506" s="133">
        <v>0.5</v>
      </c>
      <c r="D1506" s="6"/>
      <c r="E1506" s="52"/>
      <c r="F1506" s="52"/>
      <c r="G1506" s="52"/>
      <c r="H1506" s="52"/>
      <c r="I1506" s="11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</row>
    <row r="1507" spans="1:19" ht="21.75" customHeight="1" x14ac:dyDescent="0.25">
      <c r="A1507" s="9" t="s">
        <v>162</v>
      </c>
      <c r="B1507" s="133">
        <f t="shared" si="30"/>
        <v>1</v>
      </c>
      <c r="C1507" s="133">
        <v>1</v>
      </c>
      <c r="D1507" s="6"/>
      <c r="E1507" s="52"/>
      <c r="F1507" s="52"/>
      <c r="G1507" s="52"/>
      <c r="H1507" s="52"/>
      <c r="I1507" s="115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</row>
    <row r="1508" spans="1:19" ht="21.75" customHeight="1" x14ac:dyDescent="0.25">
      <c r="A1508" s="9" t="s">
        <v>163</v>
      </c>
      <c r="B1508" s="133">
        <f t="shared" si="30"/>
        <v>1</v>
      </c>
      <c r="C1508" s="133">
        <v>1</v>
      </c>
      <c r="D1508" s="6"/>
      <c r="E1508" s="52"/>
      <c r="F1508" s="52"/>
      <c r="G1508" s="52"/>
      <c r="H1508" s="52"/>
      <c r="I1508" s="115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</row>
    <row r="1509" spans="1:19" ht="21.75" customHeight="1" x14ac:dyDescent="0.25">
      <c r="A1509" s="204" t="s">
        <v>155</v>
      </c>
      <c r="B1509" s="160"/>
      <c r="C1509" s="160"/>
      <c r="D1509" s="198">
        <v>180</v>
      </c>
      <c r="E1509" s="227">
        <v>7.96</v>
      </c>
      <c r="F1509" s="200">
        <v>5.29</v>
      </c>
      <c r="G1509" s="227">
        <v>37.82</v>
      </c>
      <c r="H1509" s="227">
        <v>248.99</v>
      </c>
      <c r="I1509" s="202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</row>
    <row r="1510" spans="1:19" ht="21.75" customHeight="1" x14ac:dyDescent="0.25">
      <c r="A1510" s="18" t="s">
        <v>93</v>
      </c>
      <c r="B1510" s="6">
        <f>C1510</f>
        <v>66</v>
      </c>
      <c r="C1510" s="6">
        <v>66</v>
      </c>
      <c r="D1510" s="67"/>
      <c r="E1510" s="119"/>
      <c r="F1510" s="119"/>
      <c r="G1510" s="119"/>
      <c r="H1510" s="67"/>
      <c r="I1510" s="30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</row>
    <row r="1511" spans="1:19" ht="21.75" customHeight="1" x14ac:dyDescent="0.25">
      <c r="A1511" s="9" t="s">
        <v>70</v>
      </c>
      <c r="B1511" s="10">
        <f>C1511*1.18</f>
        <v>33.984000000000002</v>
      </c>
      <c r="C1511" s="10">
        <v>28.8</v>
      </c>
      <c r="D1511" s="119"/>
      <c r="E1511" s="119"/>
      <c r="F1511" s="119"/>
      <c r="G1511" s="119"/>
      <c r="H1511" s="67"/>
      <c r="I1511" s="30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</row>
    <row r="1512" spans="1:19" ht="21.75" customHeight="1" x14ac:dyDescent="0.25">
      <c r="A1512" s="9" t="s">
        <v>85</v>
      </c>
      <c r="B1512" s="10">
        <f>C1512</f>
        <v>237.6</v>
      </c>
      <c r="C1512" s="10">
        <v>237.6</v>
      </c>
      <c r="D1512" s="119"/>
      <c r="E1512" s="119"/>
      <c r="F1512" s="119"/>
      <c r="G1512" s="119"/>
      <c r="H1512" s="67"/>
      <c r="I1512" s="30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</row>
    <row r="1513" spans="1:19" ht="21.75" customHeight="1" x14ac:dyDescent="0.25">
      <c r="A1513" s="9" t="s">
        <v>80</v>
      </c>
      <c r="B1513" s="10">
        <f>C1513</f>
        <v>5.99</v>
      </c>
      <c r="C1513" s="10">
        <v>5.99</v>
      </c>
      <c r="D1513" s="119"/>
      <c r="E1513" s="119"/>
      <c r="F1513" s="119"/>
      <c r="G1513" s="119"/>
      <c r="H1513" s="67"/>
      <c r="I1513" s="30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</row>
    <row r="1514" spans="1:19" ht="21.75" customHeight="1" x14ac:dyDescent="0.25">
      <c r="A1514" s="18" t="s">
        <v>79</v>
      </c>
      <c r="B1514" s="6">
        <f>C1514</f>
        <v>0.6</v>
      </c>
      <c r="C1514" s="6">
        <v>0.6</v>
      </c>
      <c r="D1514" s="119"/>
      <c r="E1514" s="119"/>
      <c r="F1514" s="119"/>
      <c r="G1514" s="119"/>
      <c r="H1514" s="67"/>
      <c r="I1514" s="30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</row>
    <row r="1515" spans="1:19" ht="21.75" customHeight="1" x14ac:dyDescent="0.25">
      <c r="A1515" s="204" t="s">
        <v>423</v>
      </c>
      <c r="B1515" s="205"/>
      <c r="C1515" s="205"/>
      <c r="D1515" s="206">
        <v>200</v>
      </c>
      <c r="E1515" s="200">
        <v>0.26</v>
      </c>
      <c r="F1515" s="200">
        <v>7.0000000000000007E-2</v>
      </c>
      <c r="G1515" s="200">
        <v>3.99</v>
      </c>
      <c r="H1515" s="200">
        <v>19.25</v>
      </c>
      <c r="I1515" s="200" t="s">
        <v>305</v>
      </c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</row>
    <row r="1516" spans="1:19" ht="21.75" customHeight="1" x14ac:dyDescent="0.25">
      <c r="A1516" s="9" t="s">
        <v>418</v>
      </c>
      <c r="B1516" s="133">
        <f>C1516</f>
        <v>20</v>
      </c>
      <c r="C1516" s="133">
        <v>20</v>
      </c>
      <c r="D1516" s="6"/>
      <c r="E1516" s="22"/>
      <c r="F1516" s="22"/>
      <c r="G1516" s="22"/>
      <c r="H1516" s="52"/>
      <c r="I1516" s="22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</row>
    <row r="1517" spans="1:19" ht="21.75" customHeight="1" x14ac:dyDescent="0.25">
      <c r="A1517" s="14" t="s">
        <v>16</v>
      </c>
      <c r="B1517" s="134">
        <f>C1517</f>
        <v>5</v>
      </c>
      <c r="C1517" s="222">
        <v>5</v>
      </c>
      <c r="D1517" s="6"/>
      <c r="E1517" s="22"/>
      <c r="F1517" s="8"/>
      <c r="G1517" s="8"/>
      <c r="H1517" s="317"/>
      <c r="I1517" s="30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</row>
    <row r="1518" spans="1:19" ht="21.75" customHeight="1" x14ac:dyDescent="0.25">
      <c r="A1518" s="14" t="s">
        <v>106</v>
      </c>
      <c r="B1518" s="134">
        <f>C1518</f>
        <v>10</v>
      </c>
      <c r="C1518" s="222">
        <v>10</v>
      </c>
      <c r="D1518" s="6"/>
      <c r="E1518" s="22"/>
      <c r="F1518" s="8"/>
      <c r="G1518" s="8"/>
      <c r="H1518" s="317"/>
      <c r="I1518" s="30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</row>
    <row r="1519" spans="1:19" ht="21.75" customHeight="1" x14ac:dyDescent="0.25">
      <c r="A1519" s="40" t="s">
        <v>85</v>
      </c>
      <c r="B1519" s="41">
        <f>C1519</f>
        <v>180</v>
      </c>
      <c r="C1519" s="41">
        <v>180</v>
      </c>
      <c r="D1519" s="6"/>
      <c r="E1519" s="22"/>
      <c r="F1519" s="8"/>
      <c r="G1519" s="8"/>
      <c r="H1519" s="317"/>
      <c r="I1519" s="30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</row>
    <row r="1520" spans="1:19" ht="21.75" customHeight="1" x14ac:dyDescent="0.25">
      <c r="A1520" s="302" t="s">
        <v>110</v>
      </c>
      <c r="B1520" s="294">
        <f>C1520</f>
        <v>18</v>
      </c>
      <c r="C1520" s="294">
        <v>18</v>
      </c>
      <c r="D1520" s="234">
        <v>18</v>
      </c>
      <c r="E1520" s="200">
        <v>1.44</v>
      </c>
      <c r="F1520" s="200">
        <v>0.23</v>
      </c>
      <c r="G1520" s="200">
        <v>9.5399999999999991</v>
      </c>
      <c r="H1520" s="200">
        <v>45</v>
      </c>
      <c r="I1520" s="251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</row>
    <row r="1521" spans="1:19" ht="21.75" customHeight="1" x14ac:dyDescent="0.25">
      <c r="A1521" s="567" t="s">
        <v>315</v>
      </c>
      <c r="B1521" s="567"/>
      <c r="C1521" s="567"/>
      <c r="D1521" s="232">
        <f>D1522+D1534+D1556+D1571+D1575+D1576</f>
        <v>812</v>
      </c>
      <c r="E1521" s="203">
        <f>E1522+E1534+E1556+E1571+E1575+E1576</f>
        <v>30.32</v>
      </c>
      <c r="F1521" s="203">
        <f>F1522+F1534+F1556+F1571+F1575+F1576</f>
        <v>30.8</v>
      </c>
      <c r="G1521" s="203">
        <f>G1522+G1534+G1556+G1571+G1575+G1576</f>
        <v>138.10999999999999</v>
      </c>
      <c r="H1521" s="203">
        <f>H1522+H1534+H1556+H1571+H1575+H1576</f>
        <v>909.44999999999993</v>
      </c>
      <c r="I1521" s="509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</row>
    <row r="1522" spans="1:19" ht="21.75" customHeight="1" x14ac:dyDescent="0.25">
      <c r="A1522" s="237" t="s">
        <v>115</v>
      </c>
      <c r="B1522" s="230"/>
      <c r="C1522" s="230"/>
      <c r="D1522" s="206">
        <v>100</v>
      </c>
      <c r="E1522" s="211">
        <v>1.41</v>
      </c>
      <c r="F1522" s="211">
        <v>10.37</v>
      </c>
      <c r="G1522" s="211">
        <v>6.68</v>
      </c>
      <c r="H1522" s="211">
        <v>122.25</v>
      </c>
      <c r="I1522" s="200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</row>
    <row r="1523" spans="1:19" ht="21.75" customHeight="1" x14ac:dyDescent="0.25">
      <c r="A1523" s="15" t="s">
        <v>116</v>
      </c>
      <c r="B1523" s="62">
        <f>C1523*1.25</f>
        <v>56.25</v>
      </c>
      <c r="C1523" s="556">
        <v>45</v>
      </c>
      <c r="D1523" s="125"/>
      <c r="E1523" s="17"/>
      <c r="F1523" s="17"/>
      <c r="G1523" s="17"/>
      <c r="H1523" s="17"/>
      <c r="I1523" s="317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</row>
    <row r="1524" spans="1:19" ht="21.75" customHeight="1" x14ac:dyDescent="0.25">
      <c r="A1524" s="15" t="s">
        <v>117</v>
      </c>
      <c r="B1524" s="62">
        <f>C1523*1.35</f>
        <v>60.750000000000007</v>
      </c>
      <c r="C1524" s="557"/>
      <c r="D1524" s="125"/>
      <c r="E1524" s="17"/>
      <c r="F1524" s="17"/>
      <c r="G1524" s="17"/>
      <c r="H1524" s="17"/>
      <c r="I1524" s="317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</row>
    <row r="1525" spans="1:19" ht="21.75" customHeight="1" x14ac:dyDescent="0.25">
      <c r="A1525" s="21" t="s">
        <v>89</v>
      </c>
      <c r="B1525" s="10">
        <f>C1525*1.25</f>
        <v>41.25</v>
      </c>
      <c r="C1525" s="556">
        <v>33</v>
      </c>
      <c r="D1525" s="125"/>
      <c r="E1525" s="17"/>
      <c r="F1525" s="17"/>
      <c r="G1525" s="17"/>
      <c r="H1525" s="17"/>
      <c r="I1525" s="317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</row>
    <row r="1526" spans="1:19" ht="21.75" customHeight="1" x14ac:dyDescent="0.25">
      <c r="A1526" s="21" t="s">
        <v>90</v>
      </c>
      <c r="B1526" s="10">
        <f>C1525*1.33</f>
        <v>43.89</v>
      </c>
      <c r="C1526" s="557"/>
      <c r="D1526" s="125"/>
      <c r="E1526" s="17"/>
      <c r="F1526" s="17"/>
      <c r="G1526" s="17"/>
      <c r="H1526" s="17"/>
      <c r="I1526" s="317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</row>
    <row r="1527" spans="1:19" ht="21.75" customHeight="1" x14ac:dyDescent="0.25">
      <c r="A1527" s="15" t="s">
        <v>118</v>
      </c>
      <c r="B1527" s="62">
        <f>C1527*1.13</f>
        <v>18.079999999999998</v>
      </c>
      <c r="C1527" s="62">
        <v>16</v>
      </c>
      <c r="D1527" s="125"/>
      <c r="E1527" s="17"/>
      <c r="F1527" s="17"/>
      <c r="G1527" s="17"/>
      <c r="H1527" s="17"/>
      <c r="I1527" s="317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</row>
    <row r="1528" spans="1:19" ht="21.75" customHeight="1" x14ac:dyDescent="0.25">
      <c r="A1528" s="15" t="s">
        <v>119</v>
      </c>
      <c r="B1528" s="62">
        <f t="shared" ref="B1528:B1533" si="31">C1528</f>
        <v>0.5</v>
      </c>
      <c r="C1528" s="62">
        <v>0.5</v>
      </c>
      <c r="D1528" s="125"/>
      <c r="E1528" s="17"/>
      <c r="F1528" s="17"/>
      <c r="G1528" s="17"/>
      <c r="H1528" s="17"/>
      <c r="I1528" s="317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</row>
    <row r="1529" spans="1:19" ht="21.75" customHeight="1" x14ac:dyDescent="0.25">
      <c r="A1529" s="18" t="s">
        <v>71</v>
      </c>
      <c r="B1529" s="6">
        <f t="shared" si="31"/>
        <v>5</v>
      </c>
      <c r="C1529" s="6">
        <v>5</v>
      </c>
      <c r="D1529" s="67"/>
      <c r="E1529" s="119"/>
      <c r="F1529" s="119"/>
      <c r="G1529" s="119"/>
      <c r="H1529" s="67"/>
      <c r="I1529" s="30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</row>
    <row r="1530" spans="1:19" ht="21.75" customHeight="1" x14ac:dyDescent="0.25">
      <c r="A1530" s="18" t="s">
        <v>96</v>
      </c>
      <c r="B1530" s="6">
        <f t="shared" si="31"/>
        <v>9</v>
      </c>
      <c r="C1530" s="6">
        <v>9</v>
      </c>
      <c r="D1530" s="67"/>
      <c r="E1530" s="119"/>
      <c r="F1530" s="119"/>
      <c r="G1530" s="119"/>
      <c r="H1530" s="67"/>
      <c r="I1530" s="30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</row>
    <row r="1531" spans="1:19" ht="21.75" customHeight="1" x14ac:dyDescent="0.25">
      <c r="A1531" s="18" t="s">
        <v>79</v>
      </c>
      <c r="B1531" s="6">
        <f t="shared" si="31"/>
        <v>0.2</v>
      </c>
      <c r="C1531" s="6">
        <v>0.2</v>
      </c>
      <c r="D1531" s="67"/>
      <c r="E1531" s="119"/>
      <c r="F1531" s="119"/>
      <c r="G1531" s="119"/>
      <c r="H1531" s="67"/>
      <c r="I1531" s="30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</row>
    <row r="1532" spans="1:19" ht="21.75" customHeight="1" x14ac:dyDescent="0.25">
      <c r="A1532" s="18" t="s">
        <v>104</v>
      </c>
      <c r="B1532" s="6">
        <f t="shared" si="31"/>
        <v>0.5</v>
      </c>
      <c r="C1532" s="6">
        <v>0.5</v>
      </c>
      <c r="D1532" s="67"/>
      <c r="E1532" s="119"/>
      <c r="F1532" s="119"/>
      <c r="G1532" s="119"/>
      <c r="H1532" s="67"/>
      <c r="I1532" s="30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</row>
    <row r="1533" spans="1:19" ht="21.75" customHeight="1" x14ac:dyDescent="0.25">
      <c r="A1533" s="18" t="s">
        <v>120</v>
      </c>
      <c r="B1533" s="6">
        <f t="shared" si="31"/>
        <v>2</v>
      </c>
      <c r="C1533" s="6">
        <v>2</v>
      </c>
      <c r="D1533" s="67"/>
      <c r="E1533" s="119"/>
      <c r="F1533" s="119"/>
      <c r="G1533" s="119"/>
      <c r="H1533" s="67"/>
      <c r="I1533" s="30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</row>
    <row r="1534" spans="1:19" ht="21.75" customHeight="1" x14ac:dyDescent="0.25">
      <c r="A1534" s="296" t="s">
        <v>381</v>
      </c>
      <c r="B1534" s="279"/>
      <c r="C1534" s="279"/>
      <c r="D1534" s="112">
        <v>250</v>
      </c>
      <c r="E1534" s="113">
        <v>14.04</v>
      </c>
      <c r="F1534" s="113">
        <v>10.89</v>
      </c>
      <c r="G1534" s="113">
        <v>29.27</v>
      </c>
      <c r="H1534" s="113">
        <v>321.33999999999997</v>
      </c>
      <c r="I1534" s="113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</row>
    <row r="1535" spans="1:19" ht="21.75" customHeight="1" x14ac:dyDescent="0.25">
      <c r="A1535" s="290" t="s">
        <v>70</v>
      </c>
      <c r="B1535" s="64">
        <f>C1535*1.19</f>
        <v>17.849999999999998</v>
      </c>
      <c r="C1535" s="539">
        <v>15</v>
      </c>
      <c r="D1535" s="282"/>
      <c r="E1535" s="121"/>
      <c r="F1535" s="121"/>
      <c r="G1535" s="121"/>
      <c r="H1535" s="121"/>
      <c r="I1535" s="121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</row>
    <row r="1536" spans="1:19" ht="21.75" customHeight="1" x14ac:dyDescent="0.25">
      <c r="A1536" s="21" t="s">
        <v>89</v>
      </c>
      <c r="B1536" s="10">
        <f>C1536*1.25</f>
        <v>37.5</v>
      </c>
      <c r="C1536" s="537">
        <v>30</v>
      </c>
      <c r="D1536" s="282"/>
      <c r="E1536" s="121"/>
      <c r="F1536" s="121"/>
      <c r="G1536" s="121"/>
      <c r="H1536" s="121"/>
      <c r="I1536" s="121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</row>
    <row r="1537" spans="1:19" ht="21.75" customHeight="1" x14ac:dyDescent="0.25">
      <c r="A1537" s="21" t="s">
        <v>90</v>
      </c>
      <c r="B1537" s="10">
        <f>C1536*1.33</f>
        <v>39.900000000000006</v>
      </c>
      <c r="C1537" s="319"/>
      <c r="D1537" s="282"/>
      <c r="E1537" s="121"/>
      <c r="F1537" s="121"/>
      <c r="G1537" s="121"/>
      <c r="H1537" s="121"/>
      <c r="I1537" s="121"/>
      <c r="J1537" s="25"/>
      <c r="K1537" s="25"/>
      <c r="L1537" s="25"/>
      <c r="M1537" s="25"/>
      <c r="N1537" s="25"/>
      <c r="O1537" s="25"/>
      <c r="P1537" s="25"/>
      <c r="Q1537" s="25"/>
      <c r="R1537" s="25"/>
      <c r="S1537" s="25"/>
    </row>
    <row r="1538" spans="1:19" ht="21.75" customHeight="1" x14ac:dyDescent="0.25">
      <c r="A1538" s="290" t="s">
        <v>180</v>
      </c>
      <c r="B1538" s="52">
        <f>C1538</f>
        <v>1</v>
      </c>
      <c r="C1538" s="52">
        <v>1</v>
      </c>
      <c r="D1538" s="282"/>
      <c r="E1538" s="121"/>
      <c r="F1538" s="121"/>
      <c r="G1538" s="121"/>
      <c r="H1538" s="121"/>
      <c r="I1538" s="121"/>
      <c r="J1538" s="25"/>
      <c r="K1538" s="25"/>
      <c r="L1538" s="25"/>
      <c r="M1538" s="25"/>
      <c r="N1538" s="25"/>
      <c r="O1538" s="25"/>
      <c r="P1538" s="25"/>
      <c r="Q1538" s="25"/>
      <c r="R1538" s="25"/>
      <c r="S1538" s="25"/>
    </row>
    <row r="1539" spans="1:19" ht="21.75" customHeight="1" x14ac:dyDescent="0.25">
      <c r="A1539" s="290" t="s">
        <v>140</v>
      </c>
      <c r="B1539" s="52">
        <f>C1539</f>
        <v>5</v>
      </c>
      <c r="C1539" s="52">
        <v>5</v>
      </c>
      <c r="D1539" s="282"/>
      <c r="E1539" s="121"/>
      <c r="F1539" s="121"/>
      <c r="G1539" s="121"/>
      <c r="H1539" s="121"/>
      <c r="I1539" s="121"/>
      <c r="J1539" s="25"/>
      <c r="K1539" s="25"/>
      <c r="L1539" s="25"/>
      <c r="M1539" s="25"/>
      <c r="N1539" s="25"/>
      <c r="O1539" s="25"/>
      <c r="P1539" s="25"/>
      <c r="Q1539" s="25"/>
      <c r="R1539" s="25"/>
      <c r="S1539" s="25"/>
    </row>
    <row r="1540" spans="1:19" ht="21.75" customHeight="1" x14ac:dyDescent="0.25">
      <c r="A1540" s="290" t="s">
        <v>102</v>
      </c>
      <c r="B1540" s="52">
        <f>C1540</f>
        <v>55</v>
      </c>
      <c r="C1540" s="52">
        <v>55</v>
      </c>
      <c r="D1540" s="282"/>
      <c r="E1540" s="121"/>
      <c r="F1540" s="121"/>
      <c r="G1540" s="121"/>
      <c r="H1540" s="121"/>
      <c r="I1540" s="121"/>
      <c r="J1540" s="25"/>
      <c r="K1540" s="25"/>
      <c r="L1540" s="25"/>
      <c r="M1540" s="25"/>
      <c r="N1540" s="25"/>
      <c r="O1540" s="25"/>
      <c r="P1540" s="25"/>
      <c r="Q1540" s="25"/>
      <c r="R1540" s="25"/>
      <c r="S1540" s="25"/>
    </row>
    <row r="1541" spans="1:19" ht="21.75" customHeight="1" x14ac:dyDescent="0.25">
      <c r="A1541" s="15" t="s">
        <v>79</v>
      </c>
      <c r="B1541" s="44">
        <f>C1541</f>
        <v>0.5</v>
      </c>
      <c r="C1541" s="44">
        <v>0.5</v>
      </c>
      <c r="D1541" s="45"/>
      <c r="E1541" s="8"/>
      <c r="F1541" s="8"/>
      <c r="G1541" s="8"/>
      <c r="H1541" s="317"/>
      <c r="I1541" s="45"/>
      <c r="J1541" s="25"/>
      <c r="K1541" s="25"/>
      <c r="L1541" s="25"/>
      <c r="M1541" s="25"/>
      <c r="N1541" s="25"/>
      <c r="O1541" s="25"/>
      <c r="P1541" s="25"/>
      <c r="Q1541" s="25"/>
      <c r="R1541" s="25"/>
      <c r="S1541" s="25"/>
    </row>
    <row r="1542" spans="1:19" ht="21.75" customHeight="1" x14ac:dyDescent="0.25">
      <c r="A1542" s="15" t="s">
        <v>182</v>
      </c>
      <c r="B1542" s="44">
        <f>C1542*1.33</f>
        <v>79.800000000000011</v>
      </c>
      <c r="C1542" s="316">
        <v>60</v>
      </c>
      <c r="D1542" s="45"/>
      <c r="E1542" s="8"/>
      <c r="F1542" s="8"/>
      <c r="G1542" s="8"/>
      <c r="H1542" s="317"/>
      <c r="I1542" s="45"/>
      <c r="J1542" s="25"/>
      <c r="K1542" s="25"/>
      <c r="L1542" s="25"/>
      <c r="M1542" s="25"/>
      <c r="N1542" s="25"/>
      <c r="O1542" s="25"/>
      <c r="P1542" s="25"/>
      <c r="Q1542" s="25"/>
      <c r="R1542" s="25"/>
      <c r="S1542" s="25"/>
    </row>
    <row r="1543" spans="1:19" ht="21.75" customHeight="1" x14ac:dyDescent="0.25">
      <c r="A1543" s="15" t="s">
        <v>183</v>
      </c>
      <c r="B1543" s="44">
        <f>C1542*1.43</f>
        <v>85.8</v>
      </c>
      <c r="C1543" s="342"/>
      <c r="D1543" s="45"/>
      <c r="E1543" s="8"/>
      <c r="F1543" s="8"/>
      <c r="G1543" s="8"/>
      <c r="H1543" s="317"/>
      <c r="I1543" s="45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</row>
    <row r="1544" spans="1:19" ht="21.75" customHeight="1" x14ac:dyDescent="0.25">
      <c r="A1544" s="15" t="s">
        <v>184</v>
      </c>
      <c r="B1544" s="44">
        <f>C1542*1.54</f>
        <v>92.4</v>
      </c>
      <c r="C1544" s="342"/>
      <c r="D1544" s="45"/>
      <c r="E1544" s="8"/>
      <c r="F1544" s="8"/>
      <c r="G1544" s="8"/>
      <c r="H1544" s="317"/>
      <c r="I1544" s="45"/>
      <c r="J1544" s="25"/>
      <c r="K1544" s="25"/>
      <c r="L1544" s="25"/>
      <c r="M1544" s="25"/>
      <c r="N1544" s="25"/>
      <c r="O1544" s="25"/>
      <c r="P1544" s="25"/>
      <c r="Q1544" s="25"/>
      <c r="R1544" s="25"/>
      <c r="S1544" s="25"/>
    </row>
    <row r="1545" spans="1:19" ht="21.75" customHeight="1" x14ac:dyDescent="0.25">
      <c r="A1545" s="15" t="s">
        <v>185</v>
      </c>
      <c r="B1545" s="44">
        <f>C1542*1.67</f>
        <v>100.19999999999999</v>
      </c>
      <c r="C1545" s="343"/>
      <c r="D1545" s="45"/>
      <c r="E1545" s="8"/>
      <c r="F1545" s="8"/>
      <c r="G1545" s="8"/>
      <c r="H1545" s="317"/>
      <c r="I1545" s="45"/>
      <c r="J1545" s="25"/>
      <c r="K1545" s="25"/>
      <c r="L1545" s="25"/>
      <c r="M1545" s="25"/>
      <c r="N1545" s="25"/>
      <c r="O1545" s="25"/>
      <c r="P1545" s="25"/>
      <c r="Q1545" s="25"/>
      <c r="R1545" s="25"/>
      <c r="S1545" s="25"/>
    </row>
    <row r="1546" spans="1:19" ht="21.75" customHeight="1" x14ac:dyDescent="0.25">
      <c r="A1546" s="15" t="s">
        <v>382</v>
      </c>
      <c r="B1546" s="44">
        <f>C1546</f>
        <v>150</v>
      </c>
      <c r="C1546" s="44">
        <v>150</v>
      </c>
      <c r="D1546" s="45"/>
      <c r="E1546" s="8"/>
      <c r="F1546" s="8"/>
      <c r="G1546" s="8"/>
      <c r="H1546" s="317"/>
      <c r="I1546" s="45"/>
      <c r="J1546" s="25"/>
      <c r="K1546" s="25"/>
      <c r="L1546" s="25"/>
      <c r="M1546" s="25"/>
      <c r="N1546" s="25"/>
      <c r="O1546" s="25"/>
      <c r="P1546" s="25"/>
      <c r="Q1546" s="25"/>
      <c r="R1546" s="25"/>
      <c r="S1546" s="25"/>
    </row>
    <row r="1547" spans="1:19" ht="21.75" customHeight="1" x14ac:dyDescent="0.25">
      <c r="A1547" s="15" t="s">
        <v>195</v>
      </c>
      <c r="B1547" s="63">
        <f>C1547*1.02</f>
        <v>30.6</v>
      </c>
      <c r="C1547" s="63">
        <v>30</v>
      </c>
      <c r="D1547" s="45"/>
      <c r="E1547" s="8"/>
      <c r="F1547" s="8"/>
      <c r="G1547" s="8"/>
      <c r="H1547" s="317"/>
      <c r="I1547" s="45"/>
      <c r="J1547" s="25"/>
      <c r="K1547" s="25"/>
      <c r="L1547" s="25"/>
      <c r="M1547" s="25"/>
      <c r="N1547" s="25"/>
      <c r="O1547" s="25"/>
      <c r="P1547" s="25"/>
      <c r="Q1547" s="25"/>
      <c r="R1547" s="25"/>
      <c r="S1547" s="25"/>
    </row>
    <row r="1548" spans="1:19" ht="21.75" customHeight="1" x14ac:dyDescent="0.25">
      <c r="A1548" s="15" t="s">
        <v>181</v>
      </c>
      <c r="B1548" s="44">
        <f>C1548</f>
        <v>1</v>
      </c>
      <c r="C1548" s="44">
        <v>1</v>
      </c>
      <c r="D1548" s="45"/>
      <c r="E1548" s="8"/>
      <c r="F1548" s="8"/>
      <c r="G1548" s="8"/>
      <c r="H1548" s="317"/>
      <c r="I1548" s="45"/>
      <c r="J1548" s="25"/>
      <c r="K1548" s="25"/>
      <c r="L1548" s="25"/>
      <c r="M1548" s="25"/>
      <c r="N1548" s="25"/>
      <c r="O1548" s="25"/>
      <c r="P1548" s="25"/>
      <c r="Q1548" s="25"/>
      <c r="R1548" s="25"/>
      <c r="S1548" s="25"/>
    </row>
    <row r="1549" spans="1:19" ht="21.75" customHeight="1" x14ac:dyDescent="0.25">
      <c r="A1549" s="15" t="s">
        <v>186</v>
      </c>
      <c r="B1549" s="44">
        <f>C1549</f>
        <v>10</v>
      </c>
      <c r="C1549" s="44">
        <v>10</v>
      </c>
      <c r="D1549" s="45"/>
      <c r="E1549" s="8"/>
      <c r="F1549" s="8"/>
      <c r="G1549" s="8"/>
      <c r="H1549" s="317"/>
      <c r="I1549" s="45"/>
      <c r="J1549" s="25"/>
      <c r="K1549" s="25"/>
      <c r="L1549" s="25"/>
      <c r="M1549" s="25"/>
      <c r="N1549" s="25"/>
      <c r="O1549" s="25"/>
      <c r="P1549" s="25"/>
      <c r="Q1549" s="25"/>
      <c r="R1549" s="25"/>
      <c r="S1549" s="25"/>
    </row>
    <row r="1550" spans="1:19" ht="21.75" customHeight="1" x14ac:dyDescent="0.25">
      <c r="A1550" s="15" t="s">
        <v>231</v>
      </c>
      <c r="B1550" s="44">
        <f>C1550</f>
        <v>10</v>
      </c>
      <c r="C1550" s="44">
        <v>10</v>
      </c>
      <c r="D1550" s="45"/>
      <c r="E1550" s="8"/>
      <c r="F1550" s="8"/>
      <c r="G1550" s="8"/>
      <c r="H1550" s="317"/>
      <c r="I1550" s="45"/>
      <c r="J1550" s="25"/>
      <c r="K1550" s="25"/>
      <c r="L1550" s="25"/>
      <c r="M1550" s="25"/>
      <c r="N1550" s="25"/>
      <c r="O1550" s="25"/>
      <c r="P1550" s="25"/>
      <c r="Q1550" s="25"/>
      <c r="R1550" s="25"/>
      <c r="S1550" s="25"/>
    </row>
    <row r="1551" spans="1:19" ht="21.75" customHeight="1" x14ac:dyDescent="0.25">
      <c r="A1551" s="188" t="s">
        <v>192</v>
      </c>
      <c r="B1551" s="44"/>
      <c r="C1551" s="293">
        <v>10</v>
      </c>
      <c r="D1551" s="45"/>
      <c r="E1551" s="8"/>
      <c r="F1551" s="8"/>
      <c r="G1551" s="8"/>
      <c r="H1551" s="317"/>
      <c r="I1551" s="45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</row>
    <row r="1552" spans="1:19" ht="21.75" customHeight="1" x14ac:dyDescent="0.25">
      <c r="A1552" s="292" t="s">
        <v>160</v>
      </c>
      <c r="B1552" s="44">
        <f>C1552*1.6</f>
        <v>16</v>
      </c>
      <c r="C1552" s="44">
        <v>10</v>
      </c>
      <c r="D1552" s="45"/>
      <c r="E1552" s="8"/>
      <c r="F1552" s="8"/>
      <c r="G1552" s="8"/>
      <c r="H1552" s="317"/>
      <c r="I1552" s="45"/>
      <c r="J1552" s="25"/>
      <c r="K1552" s="25"/>
      <c r="L1552" s="25"/>
      <c r="M1552" s="25"/>
      <c r="N1552" s="25"/>
      <c r="O1552" s="25"/>
      <c r="P1552" s="25"/>
      <c r="Q1552" s="25"/>
      <c r="R1552" s="25"/>
      <c r="S1552" s="25"/>
    </row>
    <row r="1553" spans="1:19" ht="21.75" customHeight="1" x14ac:dyDescent="0.25">
      <c r="A1553" s="552" t="s">
        <v>419</v>
      </c>
      <c r="B1553" s="44"/>
      <c r="C1553" s="293">
        <v>2</v>
      </c>
      <c r="D1553" s="45"/>
      <c r="E1553" s="8"/>
      <c r="F1553" s="8"/>
      <c r="G1553" s="8"/>
      <c r="H1553" s="317"/>
      <c r="I1553" s="45"/>
      <c r="J1553" s="25"/>
      <c r="K1553" s="25"/>
      <c r="L1553" s="25"/>
      <c r="M1553" s="25"/>
      <c r="N1553" s="25"/>
      <c r="O1553" s="25"/>
      <c r="P1553" s="25"/>
      <c r="Q1553" s="25"/>
      <c r="R1553" s="25"/>
      <c r="S1553" s="25"/>
    </row>
    <row r="1554" spans="1:19" ht="21.75" customHeight="1" x14ac:dyDescent="0.25">
      <c r="A1554" s="551" t="s">
        <v>71</v>
      </c>
      <c r="B1554" s="44">
        <f>C1554</f>
        <v>2</v>
      </c>
      <c r="C1554" s="44">
        <v>2</v>
      </c>
      <c r="D1554" s="45"/>
      <c r="E1554" s="8"/>
      <c r="F1554" s="8"/>
      <c r="G1554" s="8"/>
      <c r="H1554" s="317"/>
      <c r="I1554" s="45"/>
      <c r="J1554" s="25"/>
      <c r="K1554" s="25"/>
      <c r="L1554" s="25"/>
      <c r="M1554" s="25"/>
      <c r="N1554" s="25"/>
      <c r="O1554" s="25"/>
      <c r="P1554" s="25"/>
      <c r="Q1554" s="25"/>
      <c r="R1554" s="25"/>
      <c r="S1554" s="25"/>
    </row>
    <row r="1555" spans="1:19" ht="21.75" customHeight="1" x14ac:dyDescent="0.25">
      <c r="A1555" s="551" t="s">
        <v>88</v>
      </c>
      <c r="B1555" s="44">
        <f>C1555*1.2</f>
        <v>0.6</v>
      </c>
      <c r="C1555" s="44">
        <v>0.5</v>
      </c>
      <c r="D1555" s="45"/>
      <c r="E1555" s="8"/>
      <c r="F1555" s="8"/>
      <c r="G1555" s="8"/>
      <c r="H1555" s="317"/>
      <c r="I1555" s="45"/>
      <c r="J1555" s="25"/>
      <c r="K1555" s="25"/>
      <c r="L1555" s="25"/>
      <c r="M1555" s="25"/>
      <c r="N1555" s="25"/>
      <c r="O1555" s="25"/>
      <c r="P1555" s="25"/>
      <c r="Q1555" s="25"/>
      <c r="R1555" s="25"/>
      <c r="S1555" s="25"/>
    </row>
    <row r="1556" spans="1:19" ht="21.75" customHeight="1" x14ac:dyDescent="0.25">
      <c r="A1556" s="484" t="s">
        <v>379</v>
      </c>
      <c r="B1556" s="485"/>
      <c r="C1556" s="486"/>
      <c r="D1556" s="487" t="s">
        <v>412</v>
      </c>
      <c r="E1556" s="488">
        <v>10.69</v>
      </c>
      <c r="F1556" s="488">
        <v>8.85</v>
      </c>
      <c r="G1556" s="488">
        <v>65.34</v>
      </c>
      <c r="H1556" s="488">
        <v>300.27999999999997</v>
      </c>
      <c r="I1556" s="218" t="s">
        <v>380</v>
      </c>
      <c r="J1556" s="25"/>
      <c r="K1556" s="25"/>
      <c r="L1556" s="25"/>
      <c r="M1556" s="25"/>
      <c r="N1556" s="25"/>
      <c r="O1556" s="25"/>
      <c r="P1556" s="25"/>
      <c r="Q1556" s="25"/>
      <c r="R1556" s="25"/>
      <c r="S1556" s="25"/>
    </row>
    <row r="1557" spans="1:19" ht="21.75" customHeight="1" x14ac:dyDescent="0.25">
      <c r="A1557" s="465" t="s">
        <v>376</v>
      </c>
      <c r="B1557" s="466">
        <f>C1557*1.35</f>
        <v>77.625</v>
      </c>
      <c r="C1557" s="466">
        <f>C1558*1.25</f>
        <v>57.5</v>
      </c>
      <c r="D1557" s="467"/>
      <c r="E1557" s="468"/>
      <c r="F1557" s="468"/>
      <c r="G1557" s="468"/>
      <c r="H1557" s="469"/>
      <c r="I1557" s="71"/>
      <c r="J1557" s="25"/>
      <c r="K1557" s="25"/>
      <c r="L1557" s="25"/>
      <c r="M1557" s="25"/>
      <c r="N1557" s="25"/>
      <c r="O1557" s="25"/>
      <c r="P1557" s="25"/>
      <c r="Q1557" s="25"/>
      <c r="R1557" s="25"/>
      <c r="S1557" s="25"/>
    </row>
    <row r="1558" spans="1:19" ht="21.75" customHeight="1" x14ac:dyDescent="0.25">
      <c r="A1558" s="470" t="s">
        <v>297</v>
      </c>
      <c r="B1558" s="471"/>
      <c r="C1558" s="471">
        <v>46</v>
      </c>
      <c r="D1558" s="467"/>
      <c r="E1558" s="468"/>
      <c r="F1558" s="468"/>
      <c r="G1558" s="468"/>
      <c r="H1558" s="469"/>
      <c r="I1558" s="71"/>
      <c r="J1558" s="25"/>
      <c r="K1558" s="25"/>
      <c r="L1558" s="25"/>
      <c r="M1558" s="25"/>
      <c r="N1558" s="25"/>
      <c r="O1558" s="25"/>
      <c r="P1558" s="25"/>
      <c r="Q1558" s="25"/>
      <c r="R1558" s="25"/>
      <c r="S1558" s="25"/>
    </row>
    <row r="1559" spans="1:19" ht="21.75" customHeight="1" x14ac:dyDescent="0.25">
      <c r="A1559" s="472" t="s">
        <v>323</v>
      </c>
      <c r="B1559" s="473">
        <f>C1559*1.33</f>
        <v>214.13000000000002</v>
      </c>
      <c r="C1559" s="473">
        <v>161</v>
      </c>
      <c r="D1559" s="467"/>
      <c r="E1559" s="468"/>
      <c r="F1559" s="468"/>
      <c r="G1559" s="468"/>
      <c r="H1559" s="469"/>
      <c r="I1559" s="71"/>
      <c r="J1559" s="25"/>
      <c r="K1559" s="25"/>
      <c r="L1559" s="25"/>
      <c r="M1559" s="25"/>
      <c r="N1559" s="25"/>
      <c r="O1559" s="25"/>
      <c r="P1559" s="25"/>
      <c r="Q1559" s="25"/>
      <c r="R1559" s="25"/>
      <c r="S1559" s="25"/>
    </row>
    <row r="1560" spans="1:19" ht="21.75" customHeight="1" x14ac:dyDescent="0.25">
      <c r="A1560" s="472" t="s">
        <v>324</v>
      </c>
      <c r="B1560" s="473">
        <f>C1560*1.43</f>
        <v>230.23</v>
      </c>
      <c r="C1560" s="473">
        <v>161</v>
      </c>
      <c r="D1560" s="474"/>
      <c r="E1560" s="466"/>
      <c r="F1560" s="466"/>
      <c r="G1560" s="466"/>
      <c r="H1560" s="469"/>
      <c r="I1560" s="71"/>
      <c r="J1560" s="25"/>
      <c r="K1560" s="25"/>
      <c r="L1560" s="25"/>
      <c r="M1560" s="25"/>
      <c r="N1560" s="25"/>
      <c r="O1560" s="25"/>
      <c r="P1560" s="25"/>
      <c r="Q1560" s="25"/>
      <c r="R1560" s="25"/>
      <c r="S1560" s="25"/>
    </row>
    <row r="1561" spans="1:19" ht="21.75" customHeight="1" x14ac:dyDescent="0.25">
      <c r="A1561" s="472" t="s">
        <v>325</v>
      </c>
      <c r="B1561" s="473">
        <f>C1561*1.538</f>
        <v>247.61799999999999</v>
      </c>
      <c r="C1561" s="473">
        <v>161</v>
      </c>
      <c r="D1561" s="474"/>
      <c r="E1561" s="466"/>
      <c r="F1561" s="475"/>
      <c r="G1561" s="475"/>
      <c r="H1561" s="469"/>
      <c r="I1561" s="71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</row>
    <row r="1562" spans="1:19" ht="21.75" customHeight="1" x14ac:dyDescent="0.25">
      <c r="A1562" s="472" t="s">
        <v>348</v>
      </c>
      <c r="B1562" s="473">
        <f>C1562*1.67</f>
        <v>268.87</v>
      </c>
      <c r="C1562" s="473">
        <v>161</v>
      </c>
      <c r="D1562" s="474"/>
      <c r="E1562" s="466"/>
      <c r="F1562" s="466"/>
      <c r="G1562" s="466"/>
      <c r="H1562" s="469"/>
      <c r="I1562" s="71"/>
      <c r="J1562" s="25"/>
      <c r="K1562" s="25"/>
      <c r="L1562" s="25"/>
      <c r="M1562" s="25"/>
      <c r="N1562" s="25"/>
      <c r="O1562" s="25"/>
      <c r="P1562" s="25"/>
      <c r="Q1562" s="25"/>
      <c r="R1562" s="25"/>
      <c r="S1562" s="25"/>
    </row>
    <row r="1563" spans="1:19" ht="21.75" customHeight="1" x14ac:dyDescent="0.25">
      <c r="A1563" s="476" t="s">
        <v>70</v>
      </c>
      <c r="B1563" s="477">
        <f>1.19*C1563</f>
        <v>13.684999999999999</v>
      </c>
      <c r="C1563" s="477">
        <v>11.5</v>
      </c>
      <c r="D1563" s="474"/>
      <c r="E1563" s="466"/>
      <c r="F1563" s="466"/>
      <c r="G1563" s="466"/>
      <c r="H1563" s="469"/>
      <c r="I1563" s="71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</row>
    <row r="1564" spans="1:19" ht="21.75" customHeight="1" x14ac:dyDescent="0.25">
      <c r="A1564" s="476" t="s">
        <v>343</v>
      </c>
      <c r="B1564" s="477">
        <f>C1564*1.25</f>
        <v>34.5</v>
      </c>
      <c r="C1564" s="477">
        <v>27.6</v>
      </c>
      <c r="D1564" s="474"/>
      <c r="E1564" s="466"/>
      <c r="F1564" s="466"/>
      <c r="G1564" s="466"/>
      <c r="H1564" s="469"/>
      <c r="I1564" s="156"/>
      <c r="J1564" s="25"/>
      <c r="K1564" s="25"/>
      <c r="L1564" s="25"/>
      <c r="M1564" s="25"/>
      <c r="N1564" s="25"/>
      <c r="O1564" s="25"/>
      <c r="P1564" s="25"/>
      <c r="Q1564" s="25"/>
      <c r="R1564" s="25"/>
      <c r="S1564" s="25"/>
    </row>
    <row r="1565" spans="1:19" ht="21.75" customHeight="1" x14ac:dyDescent="0.25">
      <c r="A1565" s="476" t="s">
        <v>377</v>
      </c>
      <c r="B1565" s="477">
        <f>C1565*1.33</f>
        <v>36.708000000000006</v>
      </c>
      <c r="C1565" s="477">
        <v>27.6</v>
      </c>
      <c r="D1565" s="474"/>
      <c r="E1565" s="466"/>
      <c r="F1565" s="466"/>
      <c r="G1565" s="466"/>
      <c r="H1565" s="469"/>
      <c r="I1565" s="156"/>
      <c r="J1565" s="25"/>
      <c r="K1565" s="25"/>
      <c r="L1565" s="25"/>
      <c r="M1565" s="25"/>
      <c r="N1565" s="25"/>
      <c r="O1565" s="25"/>
      <c r="P1565" s="25"/>
      <c r="Q1565" s="25"/>
      <c r="R1565" s="25"/>
      <c r="S1565" s="25"/>
    </row>
    <row r="1566" spans="1:19" ht="21.75" customHeight="1" x14ac:dyDescent="0.25">
      <c r="A1566" s="476" t="s">
        <v>378</v>
      </c>
      <c r="B1566" s="477">
        <v>0.01</v>
      </c>
      <c r="C1566" s="477">
        <v>0.01</v>
      </c>
      <c r="D1566" s="474"/>
      <c r="E1566" s="466"/>
      <c r="F1566" s="466"/>
      <c r="G1566" s="466"/>
      <c r="H1566" s="469"/>
      <c r="I1566" s="156"/>
      <c r="J1566" s="25"/>
      <c r="K1566" s="25"/>
      <c r="L1566" s="25"/>
      <c r="M1566" s="25"/>
      <c r="N1566" s="25"/>
      <c r="O1566" s="25"/>
      <c r="P1566" s="25"/>
      <c r="Q1566" s="25"/>
      <c r="R1566" s="25"/>
      <c r="S1566" s="25"/>
    </row>
    <row r="1567" spans="1:19" ht="21.75" customHeight="1" x14ac:dyDescent="0.25">
      <c r="A1567" s="476" t="s">
        <v>153</v>
      </c>
      <c r="B1567" s="477">
        <f>C1567</f>
        <v>11.5</v>
      </c>
      <c r="C1567" s="477">
        <v>11.5</v>
      </c>
      <c r="D1567" s="474"/>
      <c r="E1567" s="466"/>
      <c r="F1567" s="466"/>
      <c r="G1567" s="466"/>
      <c r="H1567" s="469"/>
      <c r="I1567" s="156"/>
      <c r="J1567" s="25"/>
      <c r="K1567" s="25"/>
      <c r="L1567" s="25"/>
      <c r="M1567" s="25"/>
      <c r="N1567" s="25"/>
      <c r="O1567" s="25"/>
      <c r="P1567" s="25"/>
      <c r="Q1567" s="25"/>
      <c r="R1567" s="25"/>
      <c r="S1567" s="25"/>
    </row>
    <row r="1568" spans="1:19" ht="21.75" customHeight="1" x14ac:dyDescent="0.25">
      <c r="A1568" s="476" t="s">
        <v>79</v>
      </c>
      <c r="B1568" s="477">
        <f>C1568</f>
        <v>0.5</v>
      </c>
      <c r="C1568" s="477">
        <v>0.5</v>
      </c>
      <c r="D1568" s="474"/>
      <c r="E1568" s="466"/>
      <c r="F1568" s="475"/>
      <c r="G1568" s="475"/>
      <c r="H1568" s="469"/>
      <c r="I1568" s="23"/>
      <c r="J1568" s="25"/>
      <c r="K1568" s="25"/>
      <c r="L1568" s="25"/>
      <c r="M1568" s="25"/>
      <c r="N1568" s="25"/>
      <c r="O1568" s="25"/>
      <c r="P1568" s="25"/>
      <c r="Q1568" s="25"/>
      <c r="R1568" s="25"/>
      <c r="S1568" s="25"/>
    </row>
    <row r="1569" spans="1:19" ht="21.75" customHeight="1" x14ac:dyDescent="0.25">
      <c r="A1569" s="476" t="s">
        <v>71</v>
      </c>
      <c r="B1569" s="477">
        <f>C1569</f>
        <v>5</v>
      </c>
      <c r="C1569" s="477">
        <v>5</v>
      </c>
      <c r="D1569" s="474"/>
      <c r="E1569" s="466"/>
      <c r="F1569" s="475"/>
      <c r="G1569" s="475"/>
      <c r="H1569" s="469"/>
      <c r="I1569" s="23"/>
      <c r="J1569" s="25"/>
      <c r="K1569" s="25"/>
      <c r="L1569" s="25"/>
      <c r="M1569" s="25"/>
      <c r="N1569" s="25"/>
      <c r="O1569" s="25"/>
      <c r="P1569" s="25"/>
      <c r="Q1569" s="25"/>
      <c r="R1569" s="25"/>
      <c r="S1569" s="25"/>
    </row>
    <row r="1570" spans="1:19" ht="21.75" customHeight="1" x14ac:dyDescent="0.25">
      <c r="A1570" s="478" t="s">
        <v>338</v>
      </c>
      <c r="B1570" s="479">
        <f>C1570</f>
        <v>70</v>
      </c>
      <c r="C1570" s="479">
        <v>70</v>
      </c>
      <c r="D1570" s="480"/>
      <c r="E1570" s="481"/>
      <c r="F1570" s="482"/>
      <c r="G1570" s="482"/>
      <c r="H1570" s="483"/>
      <c r="I1570" s="23"/>
      <c r="J1570" s="25"/>
      <c r="K1570" s="25"/>
      <c r="L1570" s="25"/>
      <c r="M1570" s="25"/>
      <c r="N1570" s="25"/>
      <c r="O1570" s="25"/>
      <c r="P1570" s="25"/>
      <c r="Q1570" s="25"/>
      <c r="R1570" s="25"/>
      <c r="S1570" s="25"/>
    </row>
    <row r="1571" spans="1:19" ht="21.75" customHeight="1" x14ac:dyDescent="0.25">
      <c r="A1571" s="204" t="s">
        <v>274</v>
      </c>
      <c r="B1571" s="255"/>
      <c r="C1571" s="255"/>
      <c r="D1571" s="256">
        <v>200</v>
      </c>
      <c r="E1571" s="211">
        <v>0.18</v>
      </c>
      <c r="F1571" s="211">
        <v>0.06</v>
      </c>
      <c r="G1571" s="211">
        <v>11.02</v>
      </c>
      <c r="H1571" s="211">
        <v>43.38</v>
      </c>
      <c r="I1571" s="200" t="s">
        <v>305</v>
      </c>
      <c r="J1571" s="25"/>
      <c r="K1571" s="25"/>
      <c r="L1571" s="25"/>
      <c r="M1571" s="25"/>
      <c r="N1571" s="25"/>
      <c r="O1571" s="25"/>
      <c r="P1571" s="25"/>
      <c r="Q1571" s="25"/>
      <c r="R1571" s="25"/>
      <c r="S1571" s="25"/>
    </row>
    <row r="1572" spans="1:19" ht="21.75" customHeight="1" x14ac:dyDescent="0.25">
      <c r="A1572" s="9" t="s">
        <v>98</v>
      </c>
      <c r="B1572" s="365">
        <f>C1572</f>
        <v>30</v>
      </c>
      <c r="C1572" s="365">
        <v>30</v>
      </c>
      <c r="D1572" s="111"/>
      <c r="E1572" s="17"/>
      <c r="F1572" s="17"/>
      <c r="G1572" s="17"/>
      <c r="H1572" s="17"/>
      <c r="I1572" s="71"/>
      <c r="J1572" s="25"/>
      <c r="K1572" s="25"/>
      <c r="L1572" s="25"/>
      <c r="M1572" s="25"/>
      <c r="N1572" s="25"/>
      <c r="O1572" s="25"/>
      <c r="P1572" s="25"/>
      <c r="Q1572" s="25"/>
      <c r="R1572" s="25"/>
      <c r="S1572" s="25"/>
    </row>
    <row r="1573" spans="1:19" ht="21.75" customHeight="1" x14ac:dyDescent="0.25">
      <c r="A1573" s="14" t="s">
        <v>16</v>
      </c>
      <c r="B1573" s="222">
        <f>C1573</f>
        <v>8</v>
      </c>
      <c r="C1573" s="222">
        <v>8</v>
      </c>
      <c r="D1573" s="111"/>
      <c r="E1573" s="17"/>
      <c r="F1573" s="17"/>
      <c r="G1573" s="17"/>
      <c r="H1573" s="17"/>
      <c r="I1573" s="71"/>
      <c r="J1573" s="25"/>
      <c r="K1573" s="25"/>
      <c r="L1573" s="25"/>
      <c r="M1573" s="25"/>
      <c r="N1573" s="25"/>
      <c r="O1573" s="25"/>
      <c r="P1573" s="25"/>
      <c r="Q1573" s="25"/>
      <c r="R1573" s="25"/>
      <c r="S1573" s="25"/>
    </row>
    <row r="1574" spans="1:19" ht="21.75" customHeight="1" x14ac:dyDescent="0.25">
      <c r="A1574" s="110" t="s">
        <v>85</v>
      </c>
      <c r="B1574" s="362">
        <f>C1574</f>
        <v>200</v>
      </c>
      <c r="C1574" s="362">
        <v>200</v>
      </c>
      <c r="D1574" s="111"/>
      <c r="E1574" s="317"/>
      <c r="F1574" s="317"/>
      <c r="G1574" s="317"/>
      <c r="H1574" s="17"/>
      <c r="I1574" s="71"/>
      <c r="J1574" s="25"/>
      <c r="K1574" s="25"/>
      <c r="L1574" s="25"/>
      <c r="M1574" s="25"/>
      <c r="N1574" s="25"/>
      <c r="O1574" s="25"/>
      <c r="P1574" s="25"/>
      <c r="Q1574" s="25"/>
      <c r="R1574" s="25"/>
      <c r="S1574" s="25"/>
    </row>
    <row r="1575" spans="1:19" ht="21.75" customHeight="1" x14ac:dyDescent="0.25">
      <c r="A1575" s="302" t="s">
        <v>110</v>
      </c>
      <c r="B1575" s="294">
        <f>C1575</f>
        <v>18</v>
      </c>
      <c r="C1575" s="294">
        <v>18</v>
      </c>
      <c r="D1575" s="234">
        <v>18</v>
      </c>
      <c r="E1575" s="200">
        <v>2.88</v>
      </c>
      <c r="F1575" s="200">
        <v>0.46</v>
      </c>
      <c r="G1575" s="200">
        <v>19.079999999999998</v>
      </c>
      <c r="H1575" s="200">
        <v>90</v>
      </c>
      <c r="I1575" s="502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</row>
    <row r="1576" spans="1:19" ht="21.75" customHeight="1" x14ac:dyDescent="0.25">
      <c r="A1576" s="212" t="s">
        <v>78</v>
      </c>
      <c r="B1576" s="213">
        <f>C1576</f>
        <v>14</v>
      </c>
      <c r="C1576" s="213">
        <v>14</v>
      </c>
      <c r="D1576" s="214" t="s">
        <v>302</v>
      </c>
      <c r="E1576" s="200">
        <v>1.1200000000000001</v>
      </c>
      <c r="F1576" s="211">
        <v>0.17</v>
      </c>
      <c r="G1576" s="211">
        <v>6.72</v>
      </c>
      <c r="H1576" s="211">
        <v>32.200000000000003</v>
      </c>
      <c r="I1576" s="502"/>
      <c r="J1576" s="25"/>
      <c r="K1576" s="25"/>
      <c r="L1576" s="25"/>
      <c r="M1576" s="25"/>
      <c r="N1576" s="25"/>
      <c r="O1576" s="25"/>
      <c r="P1576" s="25"/>
      <c r="Q1576" s="25"/>
      <c r="R1576" s="25"/>
      <c r="S1576" s="25"/>
    </row>
    <row r="1577" spans="1:19" ht="21.75" customHeight="1" x14ac:dyDescent="0.25">
      <c r="A1577" s="424" t="s">
        <v>318</v>
      </c>
      <c r="B1577" s="385"/>
      <c r="C1577" s="385"/>
      <c r="D1577" s="394">
        <f>D1521+D1477</f>
        <v>1490</v>
      </c>
      <c r="E1577" s="386">
        <f>E1521+E1477</f>
        <v>53.38</v>
      </c>
      <c r="F1577" s="386">
        <f>F1521+F1477</f>
        <v>53.129999999999995</v>
      </c>
      <c r="G1577" s="386">
        <f>G1521+G1477</f>
        <v>234.67</v>
      </c>
      <c r="H1577" s="386">
        <f>H1521+H1477</f>
        <v>1604.52</v>
      </c>
      <c r="I1577" s="510"/>
      <c r="J1577" s="25"/>
      <c r="K1577" s="25"/>
      <c r="L1577" s="25"/>
      <c r="M1577" s="25"/>
      <c r="N1577" s="25"/>
      <c r="O1577" s="25"/>
      <c r="P1577" s="25"/>
      <c r="Q1577" s="25"/>
      <c r="R1577" s="25"/>
      <c r="S1577" s="25"/>
    </row>
    <row r="1578" spans="1:19" ht="21.75" customHeight="1" x14ac:dyDescent="0.25">
      <c r="A1578" s="346" t="s">
        <v>264</v>
      </c>
      <c r="B1578" s="346"/>
      <c r="C1578" s="346"/>
      <c r="D1578" s="515">
        <f>D1577+D1472+D1359+D1261+D1131</f>
        <v>7551</v>
      </c>
      <c r="E1578" s="347">
        <f>E1577+E1472+E1359+E1261+E1131</f>
        <v>269.97999999999996</v>
      </c>
      <c r="F1578" s="347">
        <f>F1577+F1472+F1359+F1261+F1131</f>
        <v>276</v>
      </c>
      <c r="G1578" s="347">
        <f>G1577+G1472+G1359+G1261+G1131</f>
        <v>1149.01</v>
      </c>
      <c r="H1578" s="347">
        <f>H1577+H1472+H1359+H1261+H1131</f>
        <v>8160</v>
      </c>
      <c r="I1578" s="348"/>
      <c r="J1578" s="25"/>
      <c r="K1578" s="25"/>
      <c r="L1578" s="25"/>
      <c r="M1578" s="25"/>
      <c r="N1578" s="25"/>
      <c r="O1578" s="25"/>
      <c r="P1578" s="25"/>
      <c r="Q1578" s="25"/>
      <c r="R1578" s="25"/>
      <c r="S1578" s="25"/>
    </row>
    <row r="1579" spans="1:19" ht="21.75" customHeight="1" x14ac:dyDescent="0.25">
      <c r="A1579" s="349" t="s">
        <v>263</v>
      </c>
      <c r="B1579" s="349"/>
      <c r="C1579" s="349"/>
      <c r="D1579" s="512">
        <f>D1578/5</f>
        <v>1510.2</v>
      </c>
      <c r="E1579" s="547">
        <f>E1578/5</f>
        <v>53.995999999999995</v>
      </c>
      <c r="F1579" s="547">
        <f>F1578/5</f>
        <v>55.2</v>
      </c>
      <c r="G1579" s="547">
        <f>G1578/5</f>
        <v>229.80199999999999</v>
      </c>
      <c r="H1579" s="547">
        <f>H1578/5</f>
        <v>1632</v>
      </c>
      <c r="I1579" s="351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</row>
    <row r="1580" spans="1:19" ht="21.75" customHeight="1" x14ac:dyDescent="0.25">
      <c r="A1580" s="570" t="s">
        <v>32</v>
      </c>
      <c r="B1580" s="571"/>
      <c r="C1580" s="571"/>
      <c r="D1580" s="571"/>
      <c r="E1580" s="571"/>
      <c r="F1580" s="571"/>
      <c r="G1580" s="571"/>
      <c r="H1580" s="572"/>
      <c r="I1580" s="23"/>
      <c r="J1580" s="25"/>
      <c r="K1580" s="25"/>
      <c r="L1580" s="25"/>
      <c r="M1580" s="25"/>
      <c r="N1580" s="25"/>
      <c r="O1580" s="25"/>
      <c r="P1580" s="25"/>
      <c r="Q1580" s="25"/>
      <c r="R1580" s="25"/>
      <c r="S1580" s="25"/>
    </row>
    <row r="1581" spans="1:19" ht="21.75" customHeight="1" x14ac:dyDescent="0.25">
      <c r="A1581" s="573" t="s">
        <v>2</v>
      </c>
      <c r="B1581" s="576" t="s">
        <v>3</v>
      </c>
      <c r="C1581" s="576" t="s">
        <v>4</v>
      </c>
      <c r="D1581" s="579" t="s">
        <v>5</v>
      </c>
      <c r="E1581" s="580"/>
      <c r="F1581" s="580"/>
      <c r="G1581" s="580"/>
      <c r="H1581" s="581"/>
      <c r="I1581" s="23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</row>
    <row r="1582" spans="1:19" ht="21.75" customHeight="1" x14ac:dyDescent="0.25">
      <c r="A1582" s="574"/>
      <c r="B1582" s="577"/>
      <c r="C1582" s="577"/>
      <c r="D1582" s="591" t="s">
        <v>6</v>
      </c>
      <c r="E1582" s="573" t="s">
        <v>7</v>
      </c>
      <c r="F1582" s="573" t="s">
        <v>8</v>
      </c>
      <c r="G1582" s="573" t="s">
        <v>9</v>
      </c>
      <c r="H1582" s="582" t="s">
        <v>10</v>
      </c>
      <c r="I1582" s="23"/>
      <c r="J1582" s="25"/>
      <c r="K1582" s="25"/>
      <c r="L1582" s="25"/>
      <c r="M1582" s="25"/>
      <c r="N1582" s="25"/>
      <c r="O1582" s="25"/>
      <c r="P1582" s="25"/>
      <c r="Q1582" s="25"/>
      <c r="R1582" s="25"/>
      <c r="S1582" s="25"/>
    </row>
    <row r="1583" spans="1:19" ht="21.75" customHeight="1" x14ac:dyDescent="0.25">
      <c r="A1583" s="575"/>
      <c r="B1583" s="578"/>
      <c r="C1583" s="578"/>
      <c r="D1583" s="592"/>
      <c r="E1583" s="575"/>
      <c r="F1583" s="575"/>
      <c r="G1583" s="575"/>
      <c r="H1583" s="583"/>
      <c r="I1583" s="19"/>
      <c r="J1583" s="25"/>
      <c r="K1583" s="25"/>
      <c r="L1583" s="25"/>
      <c r="M1583" s="25"/>
      <c r="N1583" s="25"/>
      <c r="O1583" s="25"/>
      <c r="P1583" s="25"/>
      <c r="Q1583" s="25"/>
      <c r="R1583" s="25"/>
      <c r="S1583" s="25"/>
    </row>
    <row r="1584" spans="1:19" ht="21.75" customHeight="1" x14ac:dyDescent="0.25">
      <c r="A1584" s="567" t="s">
        <v>42</v>
      </c>
      <c r="B1584" s="567"/>
      <c r="C1584" s="567"/>
      <c r="D1584" s="232">
        <f>D1585+D1588+D1608+D1616+D1617</f>
        <v>554</v>
      </c>
      <c r="E1584" s="203">
        <f>E1585+E1588+E1608+E1616+E1617</f>
        <v>22.900000000000002</v>
      </c>
      <c r="F1584" s="203">
        <f>F1585+F1588+F1616+F1608+F1617</f>
        <v>22.119999999999997</v>
      </c>
      <c r="G1584" s="203">
        <f>G1585+G1588+G1608+G1616+G1617</f>
        <v>100.37999999999998</v>
      </c>
      <c r="H1584" s="203">
        <f>H1585+H1588+H1608+H1616+H1617</f>
        <v>703.81000000000006</v>
      </c>
      <c r="I1584" s="284"/>
      <c r="J1584" s="25"/>
      <c r="K1584" s="25"/>
      <c r="L1584" s="25"/>
      <c r="M1584" s="25"/>
      <c r="N1584" s="25"/>
      <c r="O1584" s="25"/>
      <c r="P1584" s="25"/>
      <c r="Q1584" s="25"/>
      <c r="R1584" s="25"/>
      <c r="S1584" s="25"/>
    </row>
    <row r="1585" spans="1:19" ht="21.75" customHeight="1" x14ac:dyDescent="0.25">
      <c r="A1585" s="207" t="s">
        <v>253</v>
      </c>
      <c r="B1585" s="233"/>
      <c r="C1585" s="234"/>
      <c r="D1585" s="206">
        <v>50</v>
      </c>
      <c r="E1585" s="218">
        <v>5.95</v>
      </c>
      <c r="F1585" s="200">
        <v>4.79</v>
      </c>
      <c r="G1585" s="227">
        <v>15.95</v>
      </c>
      <c r="H1585" s="227">
        <v>133.9</v>
      </c>
      <c r="I1585" s="251"/>
      <c r="J1585" s="25"/>
      <c r="K1585" s="25"/>
      <c r="L1585" s="25"/>
      <c r="M1585" s="25"/>
      <c r="N1585" s="25"/>
      <c r="O1585" s="25"/>
      <c r="P1585" s="25"/>
      <c r="Q1585" s="25"/>
      <c r="R1585" s="25"/>
      <c r="S1585" s="25"/>
    </row>
    <row r="1586" spans="1:19" ht="21.75" customHeight="1" x14ac:dyDescent="0.25">
      <c r="A1586" s="5" t="s">
        <v>160</v>
      </c>
      <c r="B1586" s="51">
        <f>C1586</f>
        <v>30</v>
      </c>
      <c r="C1586" s="51">
        <v>30</v>
      </c>
      <c r="D1586" s="6"/>
      <c r="E1586" s="6"/>
      <c r="F1586" s="22"/>
      <c r="G1586" s="66"/>
      <c r="H1586" s="67"/>
      <c r="I1586" s="19"/>
      <c r="J1586" s="25"/>
      <c r="K1586" s="25"/>
      <c r="L1586" s="25"/>
      <c r="M1586" s="25"/>
      <c r="N1586" s="25"/>
      <c r="O1586" s="25"/>
      <c r="P1586" s="25"/>
      <c r="Q1586" s="25"/>
      <c r="R1586" s="25"/>
      <c r="S1586" s="25"/>
    </row>
    <row r="1587" spans="1:19" ht="21.75" customHeight="1" x14ac:dyDescent="0.25">
      <c r="A1587" s="5" t="s">
        <v>254</v>
      </c>
      <c r="B1587" s="51">
        <f>C1587*1.02</f>
        <v>20.399999999999999</v>
      </c>
      <c r="C1587" s="51">
        <v>20</v>
      </c>
      <c r="D1587" s="6"/>
      <c r="E1587" s="6"/>
      <c r="F1587" s="22"/>
      <c r="G1587" s="66"/>
      <c r="H1587" s="67"/>
      <c r="I1587" s="19"/>
      <c r="J1587" s="25"/>
      <c r="K1587" s="25"/>
      <c r="L1587" s="25"/>
      <c r="M1587" s="25"/>
      <c r="N1587" s="25"/>
      <c r="O1587" s="25"/>
      <c r="P1587" s="25"/>
      <c r="Q1587" s="25"/>
      <c r="R1587" s="25"/>
      <c r="S1587" s="25"/>
    </row>
    <row r="1588" spans="1:19" ht="21.75" customHeight="1" x14ac:dyDescent="0.25">
      <c r="A1588" s="329" t="s">
        <v>248</v>
      </c>
      <c r="B1588" s="330"/>
      <c r="C1588" s="331"/>
      <c r="D1588" s="229" t="s">
        <v>409</v>
      </c>
      <c r="E1588" s="218">
        <v>8.7200000000000006</v>
      </c>
      <c r="F1588" s="218">
        <v>9.02</v>
      </c>
      <c r="G1588" s="218">
        <v>40.119999999999997</v>
      </c>
      <c r="H1588" s="218">
        <v>272.16000000000003</v>
      </c>
      <c r="I1588" s="218"/>
      <c r="J1588" s="25"/>
      <c r="K1588" s="25"/>
      <c r="L1588" s="25"/>
      <c r="M1588" s="25"/>
      <c r="N1588" s="25"/>
      <c r="O1588" s="25"/>
      <c r="P1588" s="25"/>
      <c r="Q1588" s="25"/>
      <c r="R1588" s="25"/>
      <c r="S1588" s="25"/>
    </row>
    <row r="1589" spans="1:19" ht="21.75" customHeight="1" x14ac:dyDescent="0.25">
      <c r="A1589" s="39" t="s">
        <v>81</v>
      </c>
      <c r="B1589" s="52">
        <f>C1589*1.02</f>
        <v>78.540000000000006</v>
      </c>
      <c r="C1589" s="52">
        <v>77</v>
      </c>
      <c r="D1589" s="43"/>
      <c r="E1589" s="71"/>
      <c r="F1589" s="71"/>
      <c r="G1589" s="71"/>
      <c r="H1589" s="71"/>
      <c r="I1589" s="71"/>
      <c r="J1589" s="25"/>
      <c r="K1589" s="25"/>
      <c r="L1589" s="25"/>
      <c r="M1589" s="25"/>
      <c r="N1589" s="25"/>
      <c r="O1589" s="25"/>
      <c r="P1589" s="25"/>
      <c r="Q1589" s="25"/>
      <c r="R1589" s="25"/>
      <c r="S1589" s="25"/>
    </row>
    <row r="1590" spans="1:19" ht="21.75" customHeight="1" x14ac:dyDescent="0.25">
      <c r="A1590" s="39" t="s">
        <v>141</v>
      </c>
      <c r="B1590" s="52">
        <f t="shared" ref="B1590:B1597" si="32">C1590</f>
        <v>14.42</v>
      </c>
      <c r="C1590" s="52">
        <v>14.42</v>
      </c>
      <c r="D1590" s="43"/>
      <c r="E1590" s="71"/>
      <c r="F1590" s="71"/>
      <c r="G1590" s="71"/>
      <c r="H1590" s="71"/>
      <c r="I1590" s="71"/>
      <c r="J1590" s="25"/>
      <c r="K1590" s="25"/>
      <c r="L1590" s="25"/>
      <c r="M1590" s="25"/>
      <c r="N1590" s="25"/>
      <c r="O1590" s="25"/>
      <c r="P1590" s="25"/>
      <c r="Q1590" s="25"/>
      <c r="R1590" s="25"/>
      <c r="S1590" s="25"/>
    </row>
    <row r="1591" spans="1:19" ht="21.75" customHeight="1" x14ac:dyDescent="0.25">
      <c r="A1591" s="39" t="s">
        <v>104</v>
      </c>
      <c r="B1591" s="52">
        <f t="shared" si="32"/>
        <v>2.2999999999999998</v>
      </c>
      <c r="C1591" s="52">
        <v>2.2999999999999998</v>
      </c>
      <c r="D1591" s="43"/>
      <c r="E1591" s="71"/>
      <c r="F1591" s="71"/>
      <c r="G1591" s="71"/>
      <c r="H1591" s="71"/>
      <c r="I1591" s="71"/>
      <c r="J1591" s="25"/>
      <c r="K1591" s="25"/>
      <c r="L1591" s="25"/>
      <c r="M1591" s="25"/>
      <c r="N1591" s="25"/>
      <c r="O1591" s="25"/>
      <c r="P1591" s="25"/>
      <c r="Q1591" s="25"/>
      <c r="R1591" s="25"/>
      <c r="S1591" s="25"/>
    </row>
    <row r="1592" spans="1:19" ht="21.75" customHeight="1" x14ac:dyDescent="0.25">
      <c r="A1592" s="39" t="s">
        <v>142</v>
      </c>
      <c r="B1592" s="52">
        <f t="shared" si="32"/>
        <v>24.8</v>
      </c>
      <c r="C1592" s="52">
        <v>24.8</v>
      </c>
      <c r="D1592" s="43"/>
      <c r="E1592" s="71"/>
      <c r="F1592" s="71"/>
      <c r="G1592" s="71"/>
      <c r="H1592" s="71"/>
      <c r="I1592" s="71"/>
      <c r="J1592" s="25"/>
      <c r="K1592" s="25"/>
      <c r="L1592" s="25"/>
      <c r="M1592" s="25"/>
      <c r="N1592" s="25"/>
      <c r="O1592" s="25"/>
      <c r="P1592" s="25"/>
      <c r="Q1592" s="25"/>
      <c r="R1592" s="25"/>
      <c r="S1592" s="25"/>
    </row>
    <row r="1593" spans="1:19" ht="21.75" customHeight="1" x14ac:dyDescent="0.25">
      <c r="A1593" s="42" t="s">
        <v>187</v>
      </c>
      <c r="B1593" s="52">
        <f t="shared" si="32"/>
        <v>36.229999999999997</v>
      </c>
      <c r="C1593" s="52">
        <v>36.229999999999997</v>
      </c>
      <c r="D1593" s="43"/>
      <c r="E1593" s="71"/>
      <c r="F1593" s="71"/>
      <c r="G1593" s="71"/>
      <c r="H1593" s="71"/>
      <c r="I1593" s="71"/>
      <c r="J1593" s="25"/>
      <c r="K1593" s="25"/>
      <c r="L1593" s="25"/>
      <c r="M1593" s="25"/>
      <c r="N1593" s="25"/>
      <c r="O1593" s="25"/>
      <c r="P1593" s="25"/>
      <c r="Q1593" s="25"/>
      <c r="R1593" s="25"/>
      <c r="S1593" s="25"/>
    </row>
    <row r="1594" spans="1:19" ht="21.75" customHeight="1" x14ac:dyDescent="0.25">
      <c r="A1594" s="42" t="s">
        <v>193</v>
      </c>
      <c r="B1594" s="52">
        <f t="shared" si="32"/>
        <v>0.16</v>
      </c>
      <c r="C1594" s="52">
        <v>0.16</v>
      </c>
      <c r="D1594" s="43"/>
      <c r="E1594" s="71"/>
      <c r="F1594" s="71"/>
      <c r="G1594" s="71"/>
      <c r="H1594" s="71"/>
      <c r="I1594" s="71"/>
      <c r="J1594" s="25"/>
      <c r="K1594" s="25"/>
      <c r="L1594" s="25"/>
      <c r="M1594" s="25"/>
      <c r="N1594" s="25"/>
      <c r="O1594" s="25"/>
      <c r="P1594" s="25"/>
      <c r="Q1594" s="25"/>
      <c r="R1594" s="25"/>
      <c r="S1594" s="25"/>
    </row>
    <row r="1595" spans="1:19" ht="21.75" customHeight="1" x14ac:dyDescent="0.25">
      <c r="A1595" s="42" t="s">
        <v>245</v>
      </c>
      <c r="B1595" s="52">
        <f t="shared" si="32"/>
        <v>1</v>
      </c>
      <c r="C1595" s="52">
        <v>1</v>
      </c>
      <c r="D1595" s="43"/>
      <c r="E1595" s="71"/>
      <c r="F1595" s="71"/>
      <c r="G1595" s="71"/>
      <c r="H1595" s="71"/>
      <c r="I1595" s="71"/>
      <c r="J1595" s="25"/>
      <c r="K1595" s="25"/>
      <c r="L1595" s="25"/>
      <c r="M1595" s="25"/>
      <c r="N1595" s="25"/>
      <c r="O1595" s="25"/>
      <c r="P1595" s="25"/>
      <c r="Q1595" s="25"/>
      <c r="R1595" s="25"/>
      <c r="S1595" s="25"/>
    </row>
    <row r="1596" spans="1:19" ht="21.75" customHeight="1" x14ac:dyDescent="0.25">
      <c r="A1596" s="21" t="s">
        <v>247</v>
      </c>
      <c r="B1596" s="22">
        <f t="shared" si="32"/>
        <v>0.56999999999999995</v>
      </c>
      <c r="C1596" s="22">
        <v>0.56999999999999995</v>
      </c>
      <c r="D1596" s="43"/>
      <c r="E1596" s="71"/>
      <c r="F1596" s="71"/>
      <c r="G1596" s="71"/>
      <c r="H1596" s="71"/>
      <c r="I1596" s="156"/>
      <c r="J1596" s="25"/>
      <c r="K1596" s="25"/>
      <c r="L1596" s="25"/>
      <c r="M1596" s="25"/>
      <c r="N1596" s="25"/>
      <c r="O1596" s="25"/>
      <c r="P1596" s="25"/>
      <c r="Q1596" s="25"/>
      <c r="R1596" s="25"/>
      <c r="S1596" s="25"/>
    </row>
    <row r="1597" spans="1:19" ht="21.75" customHeight="1" x14ac:dyDescent="0.25">
      <c r="A1597" s="21" t="s">
        <v>252</v>
      </c>
      <c r="B1597" s="22">
        <f t="shared" si="32"/>
        <v>5</v>
      </c>
      <c r="C1597" s="22">
        <v>5</v>
      </c>
      <c r="D1597" s="43"/>
      <c r="E1597" s="71"/>
      <c r="F1597" s="71"/>
      <c r="G1597" s="71"/>
      <c r="H1597" s="71"/>
      <c r="I1597" s="156"/>
      <c r="J1597" s="25"/>
      <c r="K1597" s="25"/>
      <c r="L1597" s="25"/>
      <c r="M1597" s="25"/>
      <c r="N1597" s="25"/>
      <c r="O1597" s="25"/>
      <c r="P1597" s="25"/>
      <c r="Q1597" s="25"/>
      <c r="R1597" s="25"/>
      <c r="S1597" s="25"/>
    </row>
    <row r="1598" spans="1:19" ht="21.75" customHeight="1" x14ac:dyDescent="0.25">
      <c r="A1598" s="240" t="s">
        <v>84</v>
      </c>
      <c r="B1598" s="22"/>
      <c r="C1598" s="339">
        <f>SUM(C1589:C1597)</f>
        <v>161.47999999999999</v>
      </c>
      <c r="D1598" s="43"/>
      <c r="E1598" s="71"/>
      <c r="F1598" s="71"/>
      <c r="G1598" s="71"/>
      <c r="H1598" s="71"/>
      <c r="I1598" s="156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</row>
    <row r="1599" spans="1:19" ht="21.75" customHeight="1" x14ac:dyDescent="0.25">
      <c r="A1599" s="321" t="s">
        <v>244</v>
      </c>
      <c r="B1599" s="317"/>
      <c r="C1599" s="8"/>
      <c r="D1599" s="99">
        <v>30</v>
      </c>
      <c r="E1599" s="19"/>
      <c r="F1599" s="22"/>
      <c r="G1599" s="108"/>
      <c r="H1599" s="104"/>
      <c r="I1599" s="23"/>
      <c r="J1599" s="25"/>
      <c r="K1599" s="25"/>
      <c r="L1599" s="25"/>
      <c r="M1599" s="25"/>
      <c r="N1599" s="25"/>
      <c r="O1599" s="25"/>
      <c r="P1599" s="25"/>
      <c r="Q1599" s="25"/>
      <c r="R1599" s="25"/>
      <c r="S1599" s="25"/>
    </row>
    <row r="1600" spans="1:19" ht="21.75" customHeight="1" x14ac:dyDescent="0.25">
      <c r="A1600" s="12" t="s">
        <v>86</v>
      </c>
      <c r="B1600" s="52">
        <f>C1600</f>
        <v>12</v>
      </c>
      <c r="C1600" s="22">
        <v>12</v>
      </c>
      <c r="D1600" s="99"/>
      <c r="E1600" s="19"/>
      <c r="F1600" s="22"/>
      <c r="G1600" s="108"/>
      <c r="H1600" s="104"/>
      <c r="I1600" s="23"/>
      <c r="J1600" s="25"/>
      <c r="K1600" s="25"/>
      <c r="L1600" s="25"/>
      <c r="M1600" s="25"/>
      <c r="N1600" s="25"/>
      <c r="O1600" s="25"/>
      <c r="P1600" s="25"/>
      <c r="Q1600" s="25"/>
      <c r="R1600" s="25"/>
      <c r="S1600" s="25"/>
    </row>
    <row r="1601" spans="1:19" ht="21.75" customHeight="1" x14ac:dyDescent="0.25">
      <c r="A1601" s="12" t="s">
        <v>246</v>
      </c>
      <c r="B1601" s="52">
        <f>C1601</f>
        <v>3.2</v>
      </c>
      <c r="C1601" s="22">
        <v>3.2</v>
      </c>
      <c r="D1601" s="99"/>
      <c r="E1601" s="19"/>
      <c r="F1601" s="22"/>
      <c r="G1601" s="108"/>
      <c r="H1601" s="104"/>
      <c r="I1601" s="23"/>
      <c r="J1601" s="25"/>
      <c r="K1601" s="25"/>
      <c r="L1601" s="25"/>
      <c r="M1601" s="25"/>
      <c r="N1601" s="25"/>
      <c r="O1601" s="25"/>
      <c r="P1601" s="25"/>
      <c r="Q1601" s="25"/>
      <c r="R1601" s="25"/>
      <c r="S1601" s="25"/>
    </row>
    <row r="1602" spans="1:19" ht="21.75" customHeight="1" x14ac:dyDescent="0.25">
      <c r="A1602" s="12" t="s">
        <v>85</v>
      </c>
      <c r="B1602" s="52">
        <f>C1602</f>
        <v>9</v>
      </c>
      <c r="C1602" s="22">
        <v>9</v>
      </c>
      <c r="D1602" s="99"/>
      <c r="E1602" s="19"/>
      <c r="F1602" s="22"/>
      <c r="G1602" s="108"/>
      <c r="H1602" s="104"/>
      <c r="I1602" s="23"/>
      <c r="J1602" s="25"/>
      <c r="K1602" s="25"/>
      <c r="L1602" s="25"/>
      <c r="M1602" s="25"/>
      <c r="N1602" s="25"/>
      <c r="O1602" s="25"/>
      <c r="P1602" s="25"/>
      <c r="Q1602" s="25"/>
      <c r="R1602" s="25"/>
      <c r="S1602" s="25"/>
    </row>
    <row r="1603" spans="1:19" ht="21.75" customHeight="1" x14ac:dyDescent="0.25">
      <c r="A1603" s="12" t="s">
        <v>104</v>
      </c>
      <c r="B1603" s="52">
        <f>C1603</f>
        <v>0.6</v>
      </c>
      <c r="C1603" s="22">
        <v>0.6</v>
      </c>
      <c r="D1603" s="99"/>
      <c r="E1603" s="19"/>
      <c r="F1603" s="22"/>
      <c r="G1603" s="108"/>
      <c r="H1603" s="104"/>
      <c r="I1603" s="23"/>
      <c r="J1603" s="25"/>
      <c r="K1603" s="25"/>
      <c r="L1603" s="25"/>
      <c r="M1603" s="25"/>
      <c r="N1603" s="25"/>
      <c r="O1603" s="25"/>
      <c r="P1603" s="25"/>
      <c r="Q1603" s="25"/>
      <c r="R1603" s="25"/>
      <c r="S1603" s="25"/>
    </row>
    <row r="1604" spans="1:19" ht="21.75" customHeight="1" x14ac:dyDescent="0.25">
      <c r="A1604" s="12" t="s">
        <v>107</v>
      </c>
      <c r="B1604" s="52">
        <f>C1604</f>
        <v>0.6</v>
      </c>
      <c r="C1604" s="22">
        <v>0.6</v>
      </c>
      <c r="D1604" s="99"/>
      <c r="E1604" s="19"/>
      <c r="F1604" s="22"/>
      <c r="G1604" s="108"/>
      <c r="H1604" s="104"/>
      <c r="I1604" s="23"/>
      <c r="J1604" s="25"/>
      <c r="K1604" s="25"/>
      <c r="L1604" s="25"/>
      <c r="M1604" s="25"/>
      <c r="N1604" s="25"/>
      <c r="O1604" s="25"/>
      <c r="P1604" s="25"/>
      <c r="Q1604" s="25"/>
      <c r="R1604" s="25"/>
      <c r="S1604" s="25"/>
    </row>
    <row r="1605" spans="1:19" ht="21.75" hidden="1" customHeight="1" x14ac:dyDescent="0.25">
      <c r="A1605" s="321"/>
      <c r="B1605" s="52"/>
      <c r="C1605" s="338"/>
      <c r="D1605" s="99"/>
      <c r="E1605" s="19"/>
      <c r="F1605" s="22"/>
      <c r="G1605" s="108"/>
      <c r="H1605" s="104"/>
      <c r="I1605" s="23"/>
      <c r="J1605" s="25"/>
      <c r="K1605" s="25"/>
      <c r="L1605" s="25"/>
      <c r="M1605" s="25"/>
      <c r="N1605" s="25"/>
      <c r="O1605" s="25"/>
      <c r="P1605" s="25"/>
      <c r="Q1605" s="25"/>
      <c r="R1605" s="25"/>
      <c r="S1605" s="25"/>
    </row>
    <row r="1606" spans="1:19" ht="21.75" hidden="1" customHeight="1" x14ac:dyDescent="0.25">
      <c r="A1606" s="289"/>
      <c r="B1606" s="222"/>
      <c r="C1606" s="523"/>
      <c r="D1606" s="99"/>
      <c r="E1606" s="19"/>
      <c r="F1606" s="22"/>
      <c r="G1606" s="108"/>
      <c r="H1606" s="104"/>
      <c r="I1606" s="23"/>
      <c r="J1606" s="25"/>
      <c r="K1606" s="25"/>
      <c r="L1606" s="25"/>
      <c r="M1606" s="25"/>
      <c r="N1606" s="25"/>
      <c r="O1606" s="25"/>
      <c r="P1606" s="25"/>
      <c r="Q1606" s="25"/>
      <c r="R1606" s="25"/>
      <c r="S1606" s="25"/>
    </row>
    <row r="1607" spans="1:19" ht="21.75" hidden="1" customHeight="1" x14ac:dyDescent="0.25">
      <c r="A1607" s="289"/>
      <c r="B1607" s="222"/>
      <c r="C1607" s="320"/>
      <c r="D1607" s="99"/>
      <c r="E1607" s="19"/>
      <c r="F1607" s="22"/>
      <c r="G1607" s="108"/>
      <c r="H1607" s="104"/>
      <c r="I1607" s="23"/>
      <c r="J1607" s="25"/>
      <c r="K1607" s="25"/>
      <c r="L1607" s="25"/>
      <c r="M1607" s="25"/>
      <c r="N1607" s="25"/>
      <c r="O1607" s="25"/>
      <c r="P1607" s="25"/>
      <c r="Q1607" s="25"/>
      <c r="R1607" s="25"/>
      <c r="S1607" s="25"/>
    </row>
    <row r="1608" spans="1:19" ht="21.75" customHeight="1" x14ac:dyDescent="0.25">
      <c r="A1608" s="249" t="s">
        <v>249</v>
      </c>
      <c r="B1608" s="332"/>
      <c r="C1608" s="160"/>
      <c r="D1608" s="206">
        <v>200</v>
      </c>
      <c r="E1608" s="200">
        <v>4.3600000000000003</v>
      </c>
      <c r="F1608" s="200">
        <v>7.43</v>
      </c>
      <c r="G1608" s="200">
        <v>14.49</v>
      </c>
      <c r="H1608" s="200">
        <v>109.39</v>
      </c>
      <c r="I1608" s="231"/>
      <c r="J1608" s="25"/>
      <c r="K1608" s="25"/>
      <c r="L1608" s="25"/>
      <c r="M1608" s="25"/>
      <c r="N1608" s="25"/>
      <c r="O1608" s="25"/>
      <c r="P1608" s="25"/>
      <c r="Q1608" s="25"/>
      <c r="R1608" s="25"/>
      <c r="S1608" s="25"/>
    </row>
    <row r="1609" spans="1:19" ht="21.75" customHeight="1" x14ac:dyDescent="0.25">
      <c r="A1609" s="29" t="s">
        <v>238</v>
      </c>
      <c r="B1609" s="44">
        <f t="shared" ref="B1609:B1615" si="33">C1609</f>
        <v>5</v>
      </c>
      <c r="C1609" s="44">
        <v>5</v>
      </c>
      <c r="D1609" s="46"/>
      <c r="E1609" s="317"/>
      <c r="F1609" s="317"/>
      <c r="G1609" s="317"/>
      <c r="H1609" s="317"/>
      <c r="I1609" s="317"/>
      <c r="J1609" s="25"/>
      <c r="K1609" s="25"/>
      <c r="L1609" s="25"/>
      <c r="M1609" s="25"/>
      <c r="N1609" s="25"/>
      <c r="O1609" s="25"/>
      <c r="P1609" s="25"/>
      <c r="Q1609" s="25"/>
      <c r="R1609" s="25"/>
      <c r="S1609" s="25"/>
    </row>
    <row r="1610" spans="1:19" ht="21.75" customHeight="1" x14ac:dyDescent="0.25">
      <c r="A1610" s="29" t="s">
        <v>85</v>
      </c>
      <c r="B1610" s="44">
        <f>C1610</f>
        <v>105</v>
      </c>
      <c r="C1610" s="44">
        <v>105</v>
      </c>
      <c r="D1610" s="46"/>
      <c r="E1610" s="317"/>
      <c r="F1610" s="317"/>
      <c r="G1610" s="317"/>
      <c r="H1610" s="317"/>
      <c r="I1610" s="317"/>
      <c r="J1610" s="25"/>
      <c r="K1610" s="25"/>
      <c r="L1610" s="25"/>
      <c r="M1610" s="25"/>
      <c r="N1610" s="25"/>
      <c r="O1610" s="25"/>
      <c r="P1610" s="25"/>
      <c r="Q1610" s="25"/>
      <c r="R1610" s="25"/>
      <c r="S1610" s="25"/>
    </row>
    <row r="1611" spans="1:19" ht="21.75" customHeight="1" x14ac:dyDescent="0.25">
      <c r="A1611" s="29" t="s">
        <v>102</v>
      </c>
      <c r="B1611" s="44">
        <f>C1611*1.05</f>
        <v>110.25</v>
      </c>
      <c r="C1611" s="44">
        <v>105</v>
      </c>
      <c r="D1611" s="27"/>
      <c r="E1611" s="317"/>
      <c r="F1611" s="317"/>
      <c r="G1611" s="317"/>
      <c r="H1611" s="317"/>
      <c r="I1611" s="317"/>
      <c r="J1611" s="25"/>
      <c r="K1611" s="25"/>
      <c r="L1611" s="25"/>
      <c r="M1611" s="25"/>
      <c r="N1611" s="25"/>
      <c r="O1611" s="25"/>
      <c r="P1611" s="25"/>
      <c r="Q1611" s="25"/>
      <c r="R1611" s="25"/>
      <c r="S1611" s="25"/>
    </row>
    <row r="1612" spans="1:19" ht="21.75" customHeight="1" x14ac:dyDescent="0.25">
      <c r="A1612" s="79" t="s">
        <v>104</v>
      </c>
      <c r="B1612" s="165">
        <f t="shared" si="33"/>
        <v>5</v>
      </c>
      <c r="C1612" s="52">
        <v>5</v>
      </c>
      <c r="D1612" s="283"/>
      <c r="E1612" s="121"/>
      <c r="F1612" s="121"/>
      <c r="G1612" s="121"/>
      <c r="H1612" s="121"/>
      <c r="I1612" s="23"/>
      <c r="J1612" s="25"/>
      <c r="K1612" s="25"/>
      <c r="L1612" s="25"/>
      <c r="M1612" s="25"/>
      <c r="N1612" s="25"/>
      <c r="O1612" s="25"/>
      <c r="P1612" s="25"/>
      <c r="Q1612" s="25"/>
      <c r="R1612" s="25"/>
      <c r="S1612" s="25"/>
    </row>
    <row r="1613" spans="1:19" ht="21.75" customHeight="1" x14ac:dyDescent="0.25">
      <c r="A1613" s="335" t="s">
        <v>193</v>
      </c>
      <c r="B1613" s="337">
        <f>C1613</f>
        <v>0.15</v>
      </c>
      <c r="C1613" s="524">
        <v>0.15</v>
      </c>
      <c r="D1613" s="336"/>
      <c r="E1613" s="121"/>
      <c r="F1613" s="121"/>
      <c r="G1613" s="121"/>
      <c r="H1613" s="121"/>
      <c r="I1613" s="23"/>
      <c r="J1613" s="25"/>
      <c r="K1613" s="25"/>
      <c r="L1613" s="25"/>
      <c r="M1613" s="25"/>
      <c r="N1613" s="25"/>
      <c r="O1613" s="25"/>
      <c r="P1613" s="25"/>
      <c r="Q1613" s="25"/>
      <c r="R1613" s="25"/>
      <c r="S1613" s="25"/>
    </row>
    <row r="1614" spans="1:19" ht="21.75" customHeight="1" x14ac:dyDescent="0.25">
      <c r="A1614" s="335" t="s">
        <v>250</v>
      </c>
      <c r="B1614" s="337">
        <f t="shared" si="33"/>
        <v>0.5</v>
      </c>
      <c r="C1614" s="524">
        <v>0.5</v>
      </c>
      <c r="D1614" s="336"/>
      <c r="E1614" s="121"/>
      <c r="F1614" s="121"/>
      <c r="G1614" s="121"/>
      <c r="H1614" s="121"/>
      <c r="I1614" s="23"/>
      <c r="J1614" s="25"/>
      <c r="K1614" s="25"/>
      <c r="L1614" s="25"/>
      <c r="M1614" s="25"/>
      <c r="N1614" s="25"/>
      <c r="O1614" s="25"/>
      <c r="P1614" s="25"/>
      <c r="Q1614" s="25"/>
      <c r="R1614" s="25"/>
      <c r="S1614" s="25"/>
    </row>
    <row r="1615" spans="1:19" ht="21.75" customHeight="1" x14ac:dyDescent="0.25">
      <c r="A1615" s="333" t="s">
        <v>251</v>
      </c>
      <c r="B1615" s="334">
        <f t="shared" si="33"/>
        <v>10</v>
      </c>
      <c r="C1615" s="518">
        <v>10</v>
      </c>
      <c r="D1615" s="162"/>
      <c r="E1615" s="8"/>
      <c r="F1615" s="8"/>
      <c r="G1615" s="8"/>
      <c r="H1615" s="317"/>
      <c r="I1615" s="23"/>
      <c r="J1615" s="25"/>
      <c r="K1615" s="25"/>
      <c r="L1615" s="25"/>
      <c r="M1615" s="25"/>
      <c r="N1615" s="25"/>
      <c r="O1615" s="25"/>
      <c r="P1615" s="25"/>
      <c r="Q1615" s="25"/>
      <c r="R1615" s="25"/>
      <c r="S1615" s="25"/>
    </row>
    <row r="1616" spans="1:19" ht="21.75" customHeight="1" x14ac:dyDescent="0.25">
      <c r="A1616" s="217" t="s">
        <v>109</v>
      </c>
      <c r="B1616" s="253">
        <f>C1616</f>
        <v>120</v>
      </c>
      <c r="C1616" s="253">
        <v>120</v>
      </c>
      <c r="D1616" s="236">
        <v>120</v>
      </c>
      <c r="E1616" s="252">
        <v>1.1399999999999999</v>
      </c>
      <c r="F1616" s="252">
        <v>0.45</v>
      </c>
      <c r="G1616" s="252">
        <v>11.8</v>
      </c>
      <c r="H1616" s="252">
        <v>102</v>
      </c>
      <c r="I1616" s="215"/>
      <c r="J1616" s="25"/>
      <c r="K1616" s="25"/>
      <c r="L1616" s="25"/>
      <c r="M1616" s="25"/>
      <c r="N1616" s="25"/>
      <c r="O1616" s="25"/>
      <c r="P1616" s="25"/>
      <c r="Q1616" s="25"/>
      <c r="R1616" s="25"/>
      <c r="S1616" s="25"/>
    </row>
    <row r="1617" spans="1:19" ht="21.75" customHeight="1" x14ac:dyDescent="0.25">
      <c r="A1617" s="302" t="s">
        <v>110</v>
      </c>
      <c r="B1617" s="294"/>
      <c r="C1617" s="294"/>
      <c r="D1617" s="229" t="s">
        <v>410</v>
      </c>
      <c r="E1617" s="200">
        <v>2.73</v>
      </c>
      <c r="F1617" s="200">
        <v>0.43</v>
      </c>
      <c r="G1617" s="200">
        <v>18.02</v>
      </c>
      <c r="H1617" s="200">
        <v>86.36</v>
      </c>
      <c r="I1617" s="231"/>
      <c r="J1617" s="25"/>
      <c r="K1617" s="25"/>
      <c r="L1617" s="25"/>
      <c r="M1617" s="25"/>
      <c r="N1617" s="25"/>
      <c r="O1617" s="25"/>
      <c r="P1617" s="25"/>
      <c r="Q1617" s="25"/>
      <c r="R1617" s="25"/>
      <c r="S1617" s="25"/>
    </row>
    <row r="1618" spans="1:19" ht="21.75" customHeight="1" x14ac:dyDescent="0.25">
      <c r="A1618" s="588" t="s">
        <v>315</v>
      </c>
      <c r="B1618" s="589"/>
      <c r="C1618" s="590"/>
      <c r="D1618" s="232">
        <f>D1619+D1626+D1643+D1654+D1665+D1670+D1671</f>
        <v>876</v>
      </c>
      <c r="E1618" s="203">
        <f>E1619+E1626+E1643+E1654+E1665+E1670+E1671</f>
        <v>31.1</v>
      </c>
      <c r="F1618" s="203">
        <f>F1619+F1626+F1643+F1654+F1665+F1670+F1671</f>
        <v>31.63</v>
      </c>
      <c r="G1618" s="203">
        <f>G1619+G1626+G1643+G1654+G1665+G1670+G1671</f>
        <v>130.49999999999997</v>
      </c>
      <c r="H1618" s="203">
        <f>H1619+H1626+H1643+H1654+H1665+H1670+H1671</f>
        <v>958.07999999999993</v>
      </c>
      <c r="I1618" s="509"/>
      <c r="J1618" s="25"/>
      <c r="K1618" s="25"/>
      <c r="L1618" s="25"/>
      <c r="M1618" s="25"/>
      <c r="N1618" s="25"/>
      <c r="O1618" s="25"/>
      <c r="P1618" s="25"/>
      <c r="Q1618" s="25"/>
      <c r="R1618" s="25"/>
      <c r="S1618" s="25"/>
    </row>
    <row r="1619" spans="1:19" ht="21.75" customHeight="1" x14ac:dyDescent="0.25">
      <c r="A1619" s="312" t="s">
        <v>220</v>
      </c>
      <c r="B1619" s="194"/>
      <c r="C1619" s="194"/>
      <c r="D1619" s="229" t="s">
        <v>406</v>
      </c>
      <c r="E1619" s="200">
        <v>0.98</v>
      </c>
      <c r="F1619" s="200">
        <v>0.11</v>
      </c>
      <c r="G1619" s="200">
        <v>8.65</v>
      </c>
      <c r="H1619" s="200">
        <v>25.23</v>
      </c>
      <c r="I1619" s="202"/>
      <c r="J1619" s="25"/>
      <c r="K1619" s="25"/>
      <c r="L1619" s="25"/>
      <c r="M1619" s="25"/>
      <c r="N1619" s="25"/>
      <c r="O1619" s="25"/>
      <c r="P1619" s="25"/>
      <c r="Q1619" s="25"/>
      <c r="R1619" s="25"/>
      <c r="S1619" s="25"/>
    </row>
    <row r="1620" spans="1:19" ht="21.75" customHeight="1" x14ac:dyDescent="0.25">
      <c r="A1620" s="9" t="s">
        <v>91</v>
      </c>
      <c r="B1620" s="10">
        <f>C1620*1.05</f>
        <v>105</v>
      </c>
      <c r="C1620" s="556">
        <v>100</v>
      </c>
      <c r="D1620" s="27"/>
      <c r="E1620" s="8"/>
      <c r="F1620" s="8"/>
      <c r="G1620" s="8"/>
      <c r="H1620" s="317"/>
      <c r="I1620" s="30"/>
      <c r="J1620" s="25"/>
      <c r="K1620" s="25"/>
      <c r="L1620" s="25"/>
      <c r="M1620" s="25"/>
      <c r="N1620" s="25"/>
      <c r="O1620" s="25"/>
      <c r="P1620" s="25"/>
      <c r="Q1620" s="25"/>
      <c r="R1620" s="25"/>
      <c r="S1620" s="25"/>
    </row>
    <row r="1621" spans="1:19" ht="21.75" customHeight="1" x14ac:dyDescent="0.25">
      <c r="A1621" s="9" t="s">
        <v>92</v>
      </c>
      <c r="B1621" s="10">
        <f>C1620*1.02</f>
        <v>102</v>
      </c>
      <c r="C1621" s="557"/>
      <c r="D1621" s="27"/>
      <c r="E1621" s="8"/>
      <c r="F1621" s="8"/>
      <c r="G1621" s="8"/>
      <c r="H1621" s="317"/>
      <c r="I1621" s="30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</row>
    <row r="1622" spans="1:19" ht="21.75" customHeight="1" x14ac:dyDescent="0.25">
      <c r="A1622" s="124" t="s">
        <v>181</v>
      </c>
      <c r="B1622" s="157">
        <f>C1622*1.28</f>
        <v>1.28</v>
      </c>
      <c r="C1622" s="10">
        <v>1</v>
      </c>
      <c r="D1622" s="27"/>
      <c r="E1622" s="8"/>
      <c r="F1622" s="8"/>
      <c r="G1622" s="8"/>
      <c r="H1622" s="317"/>
      <c r="I1622" s="30"/>
      <c r="J1622" s="25"/>
      <c r="K1622" s="25"/>
      <c r="L1622" s="25"/>
      <c r="M1622" s="25"/>
      <c r="N1622" s="25"/>
      <c r="O1622" s="25"/>
      <c r="P1622" s="25"/>
      <c r="Q1622" s="25"/>
      <c r="R1622" s="25"/>
      <c r="S1622" s="25"/>
    </row>
    <row r="1623" spans="1:19" ht="21.75" customHeight="1" x14ac:dyDescent="0.25">
      <c r="A1623" s="124" t="s">
        <v>230</v>
      </c>
      <c r="B1623" s="157">
        <f>C1623</f>
        <v>0.5</v>
      </c>
      <c r="C1623" s="10">
        <v>0.5</v>
      </c>
      <c r="D1623" s="27"/>
      <c r="E1623" s="8"/>
      <c r="F1623" s="8"/>
      <c r="G1623" s="8"/>
      <c r="H1623" s="317"/>
      <c r="I1623" s="30"/>
      <c r="J1623" s="25"/>
      <c r="K1623" s="25"/>
      <c r="L1623" s="25"/>
      <c r="M1623" s="25"/>
      <c r="N1623" s="25"/>
      <c r="O1623" s="25"/>
      <c r="P1623" s="25"/>
      <c r="Q1623" s="25"/>
      <c r="R1623" s="25"/>
      <c r="S1623" s="25"/>
    </row>
    <row r="1624" spans="1:19" ht="21.75" customHeight="1" x14ac:dyDescent="0.25">
      <c r="A1624" s="124" t="s">
        <v>104</v>
      </c>
      <c r="B1624" s="157">
        <f>C1624</f>
        <v>1</v>
      </c>
      <c r="C1624" s="10">
        <v>1</v>
      </c>
      <c r="D1624" s="27"/>
      <c r="E1624" s="8"/>
      <c r="F1624" s="8"/>
      <c r="G1624" s="8"/>
      <c r="H1624" s="317"/>
      <c r="I1624" s="30"/>
      <c r="J1624" s="25"/>
      <c r="K1624" s="25"/>
      <c r="L1624" s="25"/>
      <c r="M1624" s="25"/>
      <c r="N1624" s="25"/>
      <c r="O1624" s="25"/>
      <c r="P1624" s="25"/>
      <c r="Q1624" s="25"/>
      <c r="R1624" s="25"/>
      <c r="S1624" s="25"/>
    </row>
    <row r="1625" spans="1:19" ht="21.75" customHeight="1" x14ac:dyDescent="0.25">
      <c r="A1625" s="124" t="s">
        <v>221</v>
      </c>
      <c r="B1625" s="157">
        <f>C1625*1.25</f>
        <v>2.5</v>
      </c>
      <c r="C1625" s="10">
        <v>2</v>
      </c>
      <c r="D1625" s="27"/>
      <c r="E1625" s="8"/>
      <c r="F1625" s="8"/>
      <c r="G1625" s="8"/>
      <c r="H1625" s="317"/>
      <c r="I1625" s="30"/>
      <c r="J1625" s="25"/>
      <c r="K1625" s="25"/>
      <c r="L1625" s="25"/>
      <c r="M1625" s="25"/>
      <c r="N1625" s="25"/>
      <c r="O1625" s="25"/>
      <c r="P1625" s="25"/>
      <c r="Q1625" s="25"/>
      <c r="R1625" s="25"/>
      <c r="S1625" s="25"/>
    </row>
    <row r="1626" spans="1:19" ht="21.75" customHeight="1" x14ac:dyDescent="0.25">
      <c r="A1626" s="437" t="s">
        <v>402</v>
      </c>
      <c r="B1626" s="437"/>
      <c r="C1626" s="437"/>
      <c r="D1626" s="227">
        <v>250</v>
      </c>
      <c r="E1626" s="200">
        <v>7.18</v>
      </c>
      <c r="F1626" s="200">
        <v>11.64</v>
      </c>
      <c r="G1626" s="200">
        <v>21.4</v>
      </c>
      <c r="H1626" s="200">
        <v>266.73</v>
      </c>
      <c r="I1626" s="113"/>
      <c r="J1626" s="25"/>
      <c r="K1626" s="25"/>
      <c r="L1626" s="25"/>
      <c r="M1626" s="25"/>
      <c r="N1626" s="25"/>
      <c r="O1626" s="25"/>
      <c r="P1626" s="25"/>
      <c r="Q1626" s="25"/>
      <c r="R1626" s="25"/>
      <c r="S1626" s="25"/>
    </row>
    <row r="1627" spans="1:19" ht="21.75" customHeight="1" x14ac:dyDescent="0.25">
      <c r="A1627" s="465" t="s">
        <v>376</v>
      </c>
      <c r="B1627" s="466">
        <f>C1627*1.35</f>
        <v>20.25</v>
      </c>
      <c r="C1627" s="466">
        <f>C1628*1.25</f>
        <v>15</v>
      </c>
      <c r="D1627" s="66"/>
      <c r="E1627" s="118"/>
      <c r="F1627" s="118"/>
      <c r="G1627" s="118"/>
      <c r="H1627" s="111"/>
      <c r="I1627" s="121"/>
      <c r="J1627" s="25"/>
      <c r="K1627" s="25"/>
      <c r="L1627" s="25"/>
      <c r="M1627" s="25"/>
      <c r="N1627" s="25"/>
      <c r="O1627" s="25"/>
      <c r="P1627" s="25"/>
      <c r="Q1627" s="25"/>
      <c r="R1627" s="25"/>
      <c r="S1627" s="25"/>
    </row>
    <row r="1628" spans="1:19" ht="21.75" customHeight="1" x14ac:dyDescent="0.25">
      <c r="A1628" s="470" t="s">
        <v>297</v>
      </c>
      <c r="B1628" s="471"/>
      <c r="C1628" s="471">
        <v>12</v>
      </c>
      <c r="D1628" s="66"/>
      <c r="E1628" s="118"/>
      <c r="F1628" s="118"/>
      <c r="G1628" s="118"/>
      <c r="H1628" s="111"/>
      <c r="I1628" s="121"/>
      <c r="J1628" s="25"/>
      <c r="K1628" s="25"/>
      <c r="L1628" s="25"/>
      <c r="M1628" s="25"/>
      <c r="N1628" s="25"/>
      <c r="O1628" s="25"/>
      <c r="P1628" s="25"/>
      <c r="Q1628" s="25"/>
      <c r="R1628" s="25"/>
      <c r="S1628" s="25"/>
    </row>
    <row r="1629" spans="1:19" ht="21.75" customHeight="1" x14ac:dyDescent="0.25">
      <c r="A1629" s="79" t="s">
        <v>223</v>
      </c>
      <c r="B1629" s="4">
        <f>C1629*1.3</f>
        <v>44.2</v>
      </c>
      <c r="C1629" s="4">
        <v>34</v>
      </c>
      <c r="D1629" s="64"/>
      <c r="E1629" s="64"/>
      <c r="F1629" s="64"/>
      <c r="G1629" s="64"/>
      <c r="H1629" s="64"/>
      <c r="I1629" s="121"/>
      <c r="J1629" s="25"/>
      <c r="K1629" s="25"/>
      <c r="L1629" s="25"/>
      <c r="M1629" s="25"/>
      <c r="N1629" s="25"/>
      <c r="O1629" s="25"/>
      <c r="P1629" s="25"/>
      <c r="Q1629" s="25"/>
      <c r="R1629" s="25"/>
      <c r="S1629" s="25"/>
    </row>
    <row r="1630" spans="1:19" ht="21.75" customHeight="1" x14ac:dyDescent="0.25">
      <c r="A1630" s="79" t="s">
        <v>323</v>
      </c>
      <c r="B1630" s="4">
        <f>C1630*1.33</f>
        <v>45.22</v>
      </c>
      <c r="C1630" s="4">
        <v>34</v>
      </c>
      <c r="D1630" s="64"/>
      <c r="E1630" s="64"/>
      <c r="F1630" s="64"/>
      <c r="G1630" s="64"/>
      <c r="H1630" s="64"/>
      <c r="I1630" s="121"/>
      <c r="J1630" s="25"/>
      <c r="K1630" s="25"/>
      <c r="L1630" s="25"/>
      <c r="M1630" s="25"/>
      <c r="N1630" s="25"/>
      <c r="O1630" s="25"/>
      <c r="P1630" s="25"/>
      <c r="Q1630" s="25"/>
      <c r="R1630" s="25"/>
      <c r="S1630" s="25"/>
    </row>
    <row r="1631" spans="1:19" ht="21.75" customHeight="1" x14ac:dyDescent="0.25">
      <c r="A1631" s="414" t="s">
        <v>324</v>
      </c>
      <c r="B1631" s="48">
        <f>C1631*1.43</f>
        <v>48.62</v>
      </c>
      <c r="C1631" s="48">
        <v>34</v>
      </c>
      <c r="D1631" s="415"/>
      <c r="E1631" s="415"/>
      <c r="F1631" s="415"/>
      <c r="G1631" s="415"/>
      <c r="H1631" s="64"/>
      <c r="I1631" s="121"/>
      <c r="J1631" s="25"/>
      <c r="K1631" s="25"/>
      <c r="L1631" s="25"/>
      <c r="M1631" s="25"/>
      <c r="N1631" s="25"/>
      <c r="O1631" s="25"/>
      <c r="P1631" s="25"/>
      <c r="Q1631" s="25"/>
      <c r="R1631" s="25"/>
      <c r="S1631" s="25"/>
    </row>
    <row r="1632" spans="1:19" ht="21.75" customHeight="1" x14ac:dyDescent="0.25">
      <c r="A1632" s="414" t="s">
        <v>325</v>
      </c>
      <c r="B1632" s="48">
        <f>C1632*1.54</f>
        <v>52.36</v>
      </c>
      <c r="C1632" s="48">
        <v>34</v>
      </c>
      <c r="D1632" s="415"/>
      <c r="E1632" s="415"/>
      <c r="F1632" s="416"/>
      <c r="G1632" s="416"/>
      <c r="H1632" s="67"/>
      <c r="I1632" s="121"/>
      <c r="J1632" s="25"/>
      <c r="K1632" s="25"/>
      <c r="L1632" s="25"/>
      <c r="M1632" s="25"/>
      <c r="N1632" s="25"/>
      <c r="O1632" s="25"/>
      <c r="P1632" s="25"/>
      <c r="Q1632" s="25"/>
      <c r="R1632" s="25"/>
      <c r="S1632" s="25"/>
    </row>
    <row r="1633" spans="1:19" ht="21.75" customHeight="1" x14ac:dyDescent="0.25">
      <c r="A1633" s="414" t="s">
        <v>335</v>
      </c>
      <c r="B1633" s="48">
        <f>C1633*1.67</f>
        <v>56.78</v>
      </c>
      <c r="C1633" s="48">
        <v>34</v>
      </c>
      <c r="D1633" s="415"/>
      <c r="E1633" s="415"/>
      <c r="F1633" s="415"/>
      <c r="G1633" s="415"/>
      <c r="H1633" s="64"/>
      <c r="I1633" s="121"/>
      <c r="J1633" s="25"/>
      <c r="K1633" s="25"/>
      <c r="L1633" s="25"/>
      <c r="M1633" s="25"/>
      <c r="N1633" s="25"/>
      <c r="O1633" s="25"/>
      <c r="P1633" s="25"/>
      <c r="Q1633" s="25"/>
      <c r="R1633" s="25"/>
      <c r="S1633" s="25"/>
    </row>
    <row r="1634" spans="1:19" ht="21.75" customHeight="1" x14ac:dyDescent="0.25">
      <c r="A1634" s="79" t="s">
        <v>343</v>
      </c>
      <c r="B1634" s="4">
        <f>C1634*1.25</f>
        <v>21.299999999999997</v>
      </c>
      <c r="C1634" s="4">
        <v>17.04</v>
      </c>
      <c r="D1634" s="64"/>
      <c r="E1634" s="64"/>
      <c r="F1634" s="64"/>
      <c r="G1634" s="64"/>
      <c r="H1634" s="64"/>
      <c r="I1634" s="121"/>
      <c r="J1634" s="25"/>
      <c r="K1634" s="25"/>
      <c r="L1634" s="25"/>
      <c r="M1634" s="25"/>
      <c r="N1634" s="25"/>
      <c r="O1634" s="25"/>
      <c r="P1634" s="25"/>
      <c r="Q1634" s="25"/>
      <c r="R1634" s="25"/>
      <c r="S1634" s="25"/>
    </row>
    <row r="1635" spans="1:19" ht="21.75" customHeight="1" x14ac:dyDescent="0.25">
      <c r="A1635" s="79" t="s">
        <v>328</v>
      </c>
      <c r="B1635" s="48">
        <f>C1635*1.33</f>
        <v>22.6632</v>
      </c>
      <c r="C1635" s="48">
        <v>17.04</v>
      </c>
      <c r="D1635" s="415"/>
      <c r="E1635" s="415"/>
      <c r="F1635" s="415"/>
      <c r="G1635" s="415"/>
      <c r="H1635" s="64"/>
      <c r="I1635" s="121"/>
      <c r="J1635" s="25"/>
      <c r="K1635" s="25"/>
      <c r="L1635" s="25"/>
      <c r="M1635" s="25"/>
      <c r="N1635" s="25"/>
      <c r="O1635" s="25"/>
      <c r="P1635" s="25"/>
      <c r="Q1635" s="25"/>
      <c r="R1635" s="25"/>
      <c r="S1635" s="25"/>
    </row>
    <row r="1636" spans="1:19" ht="21.75" customHeight="1" x14ac:dyDescent="0.25">
      <c r="A1636" s="79" t="s">
        <v>153</v>
      </c>
      <c r="B1636" s="48">
        <f>C1636</f>
        <v>11</v>
      </c>
      <c r="C1636" s="48">
        <v>11</v>
      </c>
      <c r="D1636" s="415"/>
      <c r="E1636" s="415"/>
      <c r="F1636" s="415"/>
      <c r="G1636" s="415"/>
      <c r="H1636" s="64"/>
      <c r="I1636" s="121"/>
      <c r="J1636" s="25"/>
      <c r="K1636" s="25"/>
      <c r="L1636" s="25"/>
      <c r="M1636" s="25"/>
      <c r="N1636" s="25"/>
      <c r="O1636" s="25"/>
      <c r="P1636" s="25"/>
      <c r="Q1636" s="25"/>
      <c r="R1636" s="25"/>
      <c r="S1636" s="25"/>
    </row>
    <row r="1637" spans="1:19" ht="21.75" customHeight="1" x14ac:dyDescent="0.25">
      <c r="A1637" s="79" t="s">
        <v>119</v>
      </c>
      <c r="B1637" s="48">
        <f>C1637</f>
        <v>0.1</v>
      </c>
      <c r="C1637" s="48">
        <v>0.1</v>
      </c>
      <c r="D1637" s="415"/>
      <c r="E1637" s="415"/>
      <c r="F1637" s="415"/>
      <c r="G1637" s="415"/>
      <c r="H1637" s="64"/>
      <c r="I1637" s="121"/>
      <c r="J1637" s="25"/>
      <c r="K1637" s="25"/>
      <c r="L1637" s="25"/>
      <c r="M1637" s="25"/>
      <c r="N1637" s="25"/>
      <c r="O1637" s="25"/>
      <c r="P1637" s="25"/>
      <c r="Q1637" s="25"/>
      <c r="R1637" s="25"/>
      <c r="S1637" s="25"/>
    </row>
    <row r="1638" spans="1:19" ht="21.75" customHeight="1" x14ac:dyDescent="0.25">
      <c r="A1638" s="306" t="s">
        <v>79</v>
      </c>
      <c r="B1638" s="63">
        <f>C1638</f>
        <v>0.5</v>
      </c>
      <c r="C1638" s="63">
        <v>0.5</v>
      </c>
      <c r="D1638" s="415"/>
      <c r="E1638" s="415"/>
      <c r="F1638" s="415"/>
      <c r="G1638" s="415"/>
      <c r="H1638" s="64"/>
      <c r="I1638" s="121"/>
      <c r="J1638" s="25"/>
      <c r="K1638" s="25"/>
      <c r="L1638" s="25"/>
      <c r="M1638" s="25"/>
      <c r="N1638" s="25"/>
      <c r="O1638" s="25"/>
      <c r="P1638" s="25"/>
      <c r="Q1638" s="25"/>
      <c r="R1638" s="25"/>
      <c r="S1638" s="25"/>
    </row>
    <row r="1639" spans="1:19" ht="21.75" customHeight="1" x14ac:dyDescent="0.25">
      <c r="A1639" s="79" t="s">
        <v>70</v>
      </c>
      <c r="B1639" s="364">
        <f>C1639*1.19</f>
        <v>11.899999999999999</v>
      </c>
      <c r="C1639" s="4">
        <v>10</v>
      </c>
      <c r="D1639" s="64"/>
      <c r="E1639" s="64"/>
      <c r="F1639" s="64"/>
      <c r="G1639" s="64"/>
      <c r="H1639" s="64"/>
      <c r="I1639" s="248"/>
      <c r="J1639" s="25"/>
      <c r="K1639" s="25"/>
      <c r="L1639" s="25"/>
      <c r="M1639" s="25"/>
      <c r="N1639" s="25"/>
      <c r="O1639" s="25"/>
      <c r="P1639" s="25"/>
      <c r="Q1639" s="25"/>
      <c r="R1639" s="25"/>
      <c r="S1639" s="25"/>
    </row>
    <row r="1640" spans="1:19" ht="21.75" customHeight="1" x14ac:dyDescent="0.25">
      <c r="A1640" s="79" t="s">
        <v>332</v>
      </c>
      <c r="B1640" s="4">
        <f>C1640</f>
        <v>5.5</v>
      </c>
      <c r="C1640" s="4">
        <v>5.5</v>
      </c>
      <c r="D1640" s="64"/>
      <c r="E1640" s="64"/>
      <c r="F1640" s="64"/>
      <c r="G1640" s="64"/>
      <c r="H1640" s="64"/>
      <c r="I1640" s="248"/>
      <c r="J1640" s="25"/>
      <c r="K1640" s="25"/>
      <c r="L1640" s="25"/>
      <c r="M1640" s="25"/>
      <c r="N1640" s="25"/>
      <c r="O1640" s="25"/>
      <c r="P1640" s="25"/>
      <c r="Q1640" s="25"/>
      <c r="R1640" s="25"/>
      <c r="S1640" s="25"/>
    </row>
    <row r="1641" spans="1:19" ht="21.75" customHeight="1" x14ac:dyDescent="0.25">
      <c r="A1641" s="79" t="s">
        <v>301</v>
      </c>
      <c r="B1641" s="4">
        <f>C1641</f>
        <v>5.5</v>
      </c>
      <c r="C1641" s="4">
        <v>5.5</v>
      </c>
      <c r="D1641" s="64"/>
      <c r="E1641" s="64"/>
      <c r="F1641" s="64"/>
      <c r="G1641" s="64"/>
      <c r="H1641" s="64"/>
      <c r="I1641" s="248"/>
      <c r="J1641" s="25"/>
      <c r="K1641" s="25"/>
      <c r="L1641" s="25"/>
      <c r="M1641" s="25"/>
      <c r="N1641" s="25"/>
      <c r="O1641" s="25"/>
      <c r="P1641" s="25"/>
      <c r="Q1641" s="25"/>
      <c r="R1641" s="25"/>
      <c r="S1641" s="25"/>
    </row>
    <row r="1642" spans="1:19" ht="21.75" customHeight="1" x14ac:dyDescent="0.25">
      <c r="A1642" s="79" t="s">
        <v>85</v>
      </c>
      <c r="B1642" s="4">
        <f>C1642</f>
        <v>227.27</v>
      </c>
      <c r="C1642" s="4">
        <v>227.27</v>
      </c>
      <c r="D1642" s="64"/>
      <c r="E1642" s="64"/>
      <c r="F1642" s="64"/>
      <c r="G1642" s="64"/>
      <c r="H1642" s="64"/>
      <c r="I1642" s="248"/>
      <c r="J1642" s="25"/>
      <c r="K1642" s="25"/>
      <c r="L1642" s="25"/>
      <c r="M1642" s="25"/>
      <c r="N1642" s="25"/>
      <c r="O1642" s="25"/>
      <c r="P1642" s="25"/>
      <c r="Q1642" s="25"/>
      <c r="R1642" s="25"/>
      <c r="S1642" s="25"/>
    </row>
    <row r="1643" spans="1:19" ht="21.75" customHeight="1" x14ac:dyDescent="0.25">
      <c r="A1643" s="309" t="s">
        <v>224</v>
      </c>
      <c r="B1643" s="294"/>
      <c r="C1643" s="294"/>
      <c r="D1643" s="297">
        <v>100</v>
      </c>
      <c r="E1643" s="200">
        <v>14.68</v>
      </c>
      <c r="F1643" s="200">
        <v>12.92</v>
      </c>
      <c r="G1643" s="200">
        <v>25.08</v>
      </c>
      <c r="H1643" s="200">
        <v>289.79000000000002</v>
      </c>
      <c r="I1643" s="295"/>
      <c r="J1643" s="25"/>
      <c r="K1643" s="25"/>
      <c r="L1643" s="25"/>
      <c r="M1643" s="25"/>
      <c r="N1643" s="25"/>
      <c r="O1643" s="25"/>
      <c r="P1643" s="25"/>
      <c r="Q1643" s="25"/>
      <c r="R1643" s="25"/>
      <c r="S1643" s="25"/>
    </row>
    <row r="1644" spans="1:19" ht="21.75" customHeight="1" x14ac:dyDescent="0.25">
      <c r="A1644" s="306" t="s">
        <v>131</v>
      </c>
      <c r="B1644" s="63">
        <f>C1644*1.05</f>
        <v>73.5</v>
      </c>
      <c r="C1644" s="63">
        <f>C1645*1.4</f>
        <v>70</v>
      </c>
      <c r="D1644" s="314"/>
      <c r="E1644" s="317"/>
      <c r="F1644" s="317"/>
      <c r="G1644" s="317"/>
      <c r="H1644" s="317"/>
      <c r="I1644" s="281"/>
      <c r="J1644" s="25"/>
      <c r="K1644" s="25"/>
      <c r="L1644" s="25"/>
      <c r="M1644" s="25"/>
      <c r="N1644" s="25"/>
      <c r="O1644" s="25"/>
      <c r="P1644" s="25"/>
      <c r="Q1644" s="25"/>
      <c r="R1644" s="25"/>
      <c r="S1644" s="25"/>
    </row>
    <row r="1645" spans="1:19" ht="21.75" customHeight="1" x14ac:dyDescent="0.25">
      <c r="A1645" s="307" t="s">
        <v>226</v>
      </c>
      <c r="B1645" s="63"/>
      <c r="C1645" s="315">
        <v>50</v>
      </c>
      <c r="D1645" s="314"/>
      <c r="E1645" s="317"/>
      <c r="F1645" s="317"/>
      <c r="G1645" s="317"/>
      <c r="H1645" s="317"/>
      <c r="I1645" s="281"/>
      <c r="J1645" s="25"/>
      <c r="K1645" s="25"/>
      <c r="L1645" s="25"/>
      <c r="M1645" s="25"/>
      <c r="N1645" s="25"/>
      <c r="O1645" s="25"/>
      <c r="P1645" s="25"/>
      <c r="Q1645" s="25"/>
      <c r="R1645" s="25"/>
      <c r="S1645" s="25"/>
    </row>
    <row r="1646" spans="1:19" ht="21.75" customHeight="1" x14ac:dyDescent="0.25">
      <c r="A1646" s="306" t="s">
        <v>70</v>
      </c>
      <c r="B1646" s="63">
        <f>C1646*1.19</f>
        <v>35.699999999999996</v>
      </c>
      <c r="C1646" s="63">
        <v>30</v>
      </c>
      <c r="D1646" s="314"/>
      <c r="E1646" s="317"/>
      <c r="F1646" s="317"/>
      <c r="G1646" s="317"/>
      <c r="H1646" s="317"/>
      <c r="I1646" s="281"/>
      <c r="J1646" s="25"/>
      <c r="K1646" s="25"/>
      <c r="L1646" s="25"/>
      <c r="M1646" s="25"/>
      <c r="N1646" s="25"/>
      <c r="O1646" s="25"/>
      <c r="P1646" s="25"/>
      <c r="Q1646" s="25"/>
      <c r="R1646" s="25"/>
      <c r="S1646" s="25"/>
    </row>
    <row r="1647" spans="1:19" ht="21.75" customHeight="1" x14ac:dyDescent="0.25">
      <c r="A1647" s="306" t="s">
        <v>71</v>
      </c>
      <c r="B1647" s="63">
        <f t="shared" ref="B1647:B1653" si="34">C1647</f>
        <v>5</v>
      </c>
      <c r="C1647" s="63">
        <v>5</v>
      </c>
      <c r="D1647" s="314"/>
      <c r="E1647" s="317"/>
      <c r="F1647" s="317"/>
      <c r="G1647" s="317"/>
      <c r="H1647" s="317"/>
      <c r="I1647" s="281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</row>
    <row r="1648" spans="1:19" ht="21.75" customHeight="1" x14ac:dyDescent="0.25">
      <c r="A1648" s="306" t="s">
        <v>140</v>
      </c>
      <c r="B1648" s="63">
        <f t="shared" si="34"/>
        <v>5</v>
      </c>
      <c r="C1648" s="63">
        <v>5</v>
      </c>
      <c r="D1648" s="314"/>
      <c r="E1648" s="317"/>
      <c r="F1648" s="317"/>
      <c r="G1648" s="317"/>
      <c r="H1648" s="317"/>
      <c r="I1648" s="281"/>
      <c r="J1648" s="25"/>
      <c r="K1648" s="25"/>
      <c r="L1648" s="25"/>
      <c r="M1648" s="25"/>
      <c r="N1648" s="25"/>
      <c r="O1648" s="25"/>
      <c r="P1648" s="25"/>
      <c r="Q1648" s="25"/>
      <c r="R1648" s="25"/>
      <c r="S1648" s="25"/>
    </row>
    <row r="1649" spans="1:19" ht="21.75" customHeight="1" x14ac:dyDescent="0.25">
      <c r="A1649" s="306" t="s">
        <v>79</v>
      </c>
      <c r="B1649" s="63">
        <f t="shared" si="34"/>
        <v>0.5</v>
      </c>
      <c r="C1649" s="63">
        <v>0.5</v>
      </c>
      <c r="D1649" s="314"/>
      <c r="E1649" s="317"/>
      <c r="F1649" s="317"/>
      <c r="G1649" s="317"/>
      <c r="H1649" s="317"/>
      <c r="I1649" s="281"/>
      <c r="J1649" s="25"/>
      <c r="K1649" s="25"/>
      <c r="L1649" s="25"/>
      <c r="M1649" s="25"/>
      <c r="N1649" s="25"/>
      <c r="O1649" s="25"/>
      <c r="P1649" s="25"/>
      <c r="Q1649" s="25"/>
      <c r="R1649" s="25"/>
      <c r="S1649" s="25"/>
    </row>
    <row r="1650" spans="1:19" ht="21.75" customHeight="1" x14ac:dyDescent="0.25">
      <c r="A1650" s="306" t="s">
        <v>104</v>
      </c>
      <c r="B1650" s="63">
        <f t="shared" si="34"/>
        <v>1</v>
      </c>
      <c r="C1650" s="63">
        <v>1</v>
      </c>
      <c r="D1650" s="314"/>
      <c r="E1650" s="317"/>
      <c r="F1650" s="317"/>
      <c r="G1650" s="317"/>
      <c r="H1650" s="317"/>
      <c r="I1650" s="281"/>
      <c r="J1650" s="25"/>
      <c r="K1650" s="25"/>
      <c r="L1650" s="25"/>
      <c r="M1650" s="25"/>
      <c r="N1650" s="25"/>
      <c r="O1650" s="25"/>
      <c r="P1650" s="25"/>
      <c r="Q1650" s="25"/>
      <c r="R1650" s="25"/>
      <c r="S1650" s="25"/>
    </row>
    <row r="1651" spans="1:19" ht="21.75" customHeight="1" x14ac:dyDescent="0.25">
      <c r="A1651" s="306" t="s">
        <v>127</v>
      </c>
      <c r="B1651" s="63">
        <f t="shared" si="34"/>
        <v>15</v>
      </c>
      <c r="C1651" s="63">
        <v>15</v>
      </c>
      <c r="D1651" s="314"/>
      <c r="E1651" s="317"/>
      <c r="F1651" s="317"/>
      <c r="G1651" s="317"/>
      <c r="H1651" s="317"/>
      <c r="I1651" s="281"/>
      <c r="J1651" s="25"/>
      <c r="K1651" s="25"/>
      <c r="L1651" s="25"/>
      <c r="M1651" s="25"/>
      <c r="N1651" s="25"/>
      <c r="O1651" s="25"/>
      <c r="P1651" s="25"/>
      <c r="Q1651" s="25"/>
      <c r="R1651" s="25"/>
      <c r="S1651" s="25"/>
    </row>
    <row r="1652" spans="1:19" ht="21.75" customHeight="1" x14ac:dyDescent="0.25">
      <c r="A1652" s="306" t="s">
        <v>227</v>
      </c>
      <c r="B1652" s="63">
        <f t="shared" si="34"/>
        <v>40</v>
      </c>
      <c r="C1652" s="63">
        <v>40</v>
      </c>
      <c r="D1652" s="314"/>
      <c r="E1652" s="317"/>
      <c r="F1652" s="317"/>
      <c r="G1652" s="317"/>
      <c r="H1652" s="317"/>
      <c r="I1652" s="281"/>
      <c r="J1652" s="25"/>
      <c r="K1652" s="25"/>
      <c r="L1652" s="25"/>
      <c r="M1652" s="25"/>
      <c r="N1652" s="25"/>
      <c r="O1652" s="25"/>
      <c r="P1652" s="25"/>
      <c r="Q1652" s="25"/>
      <c r="R1652" s="25"/>
      <c r="S1652" s="25"/>
    </row>
    <row r="1653" spans="1:19" ht="21.75" customHeight="1" x14ac:dyDescent="0.25">
      <c r="A1653" s="306" t="s">
        <v>85</v>
      </c>
      <c r="B1653" s="63">
        <f t="shared" si="34"/>
        <v>250</v>
      </c>
      <c r="C1653" s="313">
        <v>250</v>
      </c>
      <c r="D1653" s="314"/>
      <c r="E1653" s="317"/>
      <c r="F1653" s="317"/>
      <c r="G1653" s="317"/>
      <c r="H1653" s="317"/>
      <c r="I1653" s="281"/>
      <c r="J1653" s="25"/>
      <c r="K1653" s="25"/>
      <c r="L1653" s="25"/>
      <c r="M1653" s="25"/>
      <c r="N1653" s="25"/>
      <c r="O1653" s="25"/>
      <c r="P1653" s="25"/>
      <c r="Q1653" s="25"/>
      <c r="R1653" s="25"/>
      <c r="S1653" s="25"/>
    </row>
    <row r="1654" spans="1:19" ht="21.75" customHeight="1" x14ac:dyDescent="0.25">
      <c r="A1654" s="270" t="s">
        <v>204</v>
      </c>
      <c r="B1654" s="187"/>
      <c r="C1654" s="187"/>
      <c r="D1654" s="271">
        <v>180</v>
      </c>
      <c r="E1654" s="272">
        <v>4.32</v>
      </c>
      <c r="F1654" s="272">
        <v>6.33</v>
      </c>
      <c r="G1654" s="272">
        <v>46.23</v>
      </c>
      <c r="H1654" s="272">
        <v>240.52</v>
      </c>
      <c r="I1654" s="262"/>
      <c r="J1654" s="25"/>
      <c r="K1654" s="25"/>
      <c r="L1654" s="25"/>
      <c r="M1654" s="25"/>
      <c r="N1654" s="25"/>
      <c r="O1654" s="25"/>
      <c r="P1654" s="25"/>
      <c r="Q1654" s="25"/>
      <c r="R1654" s="25"/>
      <c r="S1654" s="25"/>
    </row>
    <row r="1655" spans="1:19" ht="21.75" customHeight="1" x14ac:dyDescent="0.25">
      <c r="A1655" s="15" t="s">
        <v>182</v>
      </c>
      <c r="B1655" s="44">
        <f>C1655*1.33</f>
        <v>359.1</v>
      </c>
      <c r="C1655" s="558">
        <f>D1654*1.5</f>
        <v>270</v>
      </c>
      <c r="D1655" s="287"/>
      <c r="E1655" s="288"/>
      <c r="F1655" s="288"/>
      <c r="G1655" s="288"/>
      <c r="H1655" s="288"/>
      <c r="I1655" s="545"/>
      <c r="J1655" s="25"/>
      <c r="K1655" s="25"/>
      <c r="L1655" s="25"/>
      <c r="M1655" s="25"/>
      <c r="N1655" s="25"/>
      <c r="O1655" s="25"/>
      <c r="P1655" s="25"/>
      <c r="Q1655" s="25"/>
      <c r="R1655" s="25"/>
      <c r="S1655" s="25"/>
    </row>
    <row r="1656" spans="1:19" ht="21.75" customHeight="1" x14ac:dyDescent="0.25">
      <c r="A1656" s="15" t="s">
        <v>183</v>
      </c>
      <c r="B1656" s="44">
        <f>C1655*1.43</f>
        <v>386.09999999999997</v>
      </c>
      <c r="C1656" s="559"/>
      <c r="D1656" s="287"/>
      <c r="E1656" s="288"/>
      <c r="F1656" s="288"/>
      <c r="G1656" s="288"/>
      <c r="H1656" s="288"/>
      <c r="I1656" s="545"/>
      <c r="J1656" s="25"/>
      <c r="K1656" s="25"/>
      <c r="L1656" s="25"/>
      <c r="M1656" s="25"/>
      <c r="N1656" s="25"/>
      <c r="O1656" s="25"/>
      <c r="P1656" s="25"/>
      <c r="Q1656" s="25"/>
      <c r="R1656" s="25"/>
      <c r="S1656" s="25"/>
    </row>
    <row r="1657" spans="1:19" ht="21.75" customHeight="1" x14ac:dyDescent="0.25">
      <c r="A1657" s="15" t="s">
        <v>184</v>
      </c>
      <c r="B1657" s="44">
        <f>C1655*1.54</f>
        <v>415.8</v>
      </c>
      <c r="C1657" s="559"/>
      <c r="D1657" s="287"/>
      <c r="E1657" s="288"/>
      <c r="F1657" s="288"/>
      <c r="G1657" s="288"/>
      <c r="H1657" s="288"/>
      <c r="I1657" s="545"/>
      <c r="J1657" s="25"/>
      <c r="K1657" s="25"/>
      <c r="L1657" s="25"/>
      <c r="M1657" s="25"/>
      <c r="N1657" s="25"/>
      <c r="O1657" s="25"/>
      <c r="P1657" s="25"/>
      <c r="Q1657" s="25"/>
      <c r="R1657" s="25"/>
      <c r="S1657" s="25"/>
    </row>
    <row r="1658" spans="1:19" ht="21.75" customHeight="1" x14ac:dyDescent="0.25">
      <c r="A1658" s="15" t="s">
        <v>185</v>
      </c>
      <c r="B1658" s="44">
        <f>C1655*1.67</f>
        <v>450.9</v>
      </c>
      <c r="C1658" s="560"/>
      <c r="D1658" s="287"/>
      <c r="E1658" s="288"/>
      <c r="F1658" s="288"/>
      <c r="G1658" s="288"/>
      <c r="H1658" s="288"/>
      <c r="I1658" s="545"/>
      <c r="J1658" s="25"/>
      <c r="K1658" s="25"/>
      <c r="L1658" s="25"/>
      <c r="M1658" s="25"/>
      <c r="N1658" s="25"/>
      <c r="O1658" s="25"/>
      <c r="P1658" s="25"/>
      <c r="Q1658" s="25"/>
      <c r="R1658" s="25"/>
      <c r="S1658" s="25"/>
    </row>
    <row r="1659" spans="1:19" ht="21.75" customHeight="1" x14ac:dyDescent="0.25">
      <c r="A1659" s="21" t="s">
        <v>205</v>
      </c>
      <c r="B1659" s="10">
        <f>C1659</f>
        <v>0.7</v>
      </c>
      <c r="C1659" s="540">
        <v>0.7</v>
      </c>
      <c r="D1659" s="287"/>
      <c r="E1659" s="288"/>
      <c r="F1659" s="288"/>
      <c r="G1659" s="288"/>
      <c r="H1659" s="288"/>
      <c r="I1659" s="545"/>
      <c r="J1659" s="25"/>
      <c r="K1659" s="25"/>
      <c r="L1659" s="25"/>
      <c r="M1659" s="25"/>
      <c r="N1659" s="25"/>
      <c r="O1659" s="25"/>
      <c r="P1659" s="25"/>
      <c r="Q1659" s="25"/>
      <c r="R1659" s="25"/>
      <c r="S1659" s="25"/>
    </row>
    <row r="1660" spans="1:19" ht="21.75" customHeight="1" x14ac:dyDescent="0.25">
      <c r="A1660" s="21" t="s">
        <v>206</v>
      </c>
      <c r="B1660" s="10">
        <f>C1660</f>
        <v>0.55000000000000004</v>
      </c>
      <c r="C1660" s="62">
        <v>0.55000000000000004</v>
      </c>
      <c r="D1660" s="11"/>
      <c r="E1660" s="11"/>
      <c r="F1660" s="11"/>
      <c r="G1660" s="11"/>
      <c r="H1660" s="11"/>
      <c r="I1660" s="127"/>
      <c r="J1660" s="25"/>
      <c r="K1660" s="25"/>
      <c r="L1660" s="25"/>
      <c r="M1660" s="25"/>
      <c r="N1660" s="25"/>
      <c r="O1660" s="25"/>
      <c r="P1660" s="25"/>
      <c r="Q1660" s="25"/>
      <c r="R1660" s="25"/>
      <c r="S1660" s="25"/>
    </row>
    <row r="1661" spans="1:19" ht="21.75" customHeight="1" x14ac:dyDescent="0.25">
      <c r="A1661" s="9" t="s">
        <v>207</v>
      </c>
      <c r="B1661" s="10">
        <f>C1661</f>
        <v>0.55000000000000004</v>
      </c>
      <c r="C1661" s="10">
        <v>0.55000000000000004</v>
      </c>
      <c r="D1661" s="11"/>
      <c r="E1661" s="11"/>
      <c r="F1661" s="11"/>
      <c r="G1661" s="11"/>
      <c r="H1661" s="11"/>
      <c r="I1661" s="127"/>
      <c r="J1661" s="25"/>
      <c r="K1661" s="25"/>
      <c r="L1661" s="25"/>
      <c r="M1661" s="25"/>
      <c r="N1661" s="25"/>
      <c r="O1661" s="25"/>
      <c r="P1661" s="25"/>
      <c r="Q1661" s="25"/>
      <c r="R1661" s="25"/>
      <c r="S1661" s="25"/>
    </row>
    <row r="1662" spans="1:19" ht="21.75" customHeight="1" x14ac:dyDescent="0.25">
      <c r="A1662" s="304" t="s">
        <v>208</v>
      </c>
      <c r="B1662" s="10"/>
      <c r="C1662" s="305">
        <v>10</v>
      </c>
      <c r="D1662" s="11"/>
      <c r="E1662" s="11"/>
      <c r="F1662" s="11"/>
      <c r="G1662" s="11"/>
      <c r="H1662" s="11"/>
      <c r="I1662" s="127"/>
      <c r="J1662" s="25"/>
      <c r="K1662" s="25"/>
      <c r="L1662" s="25"/>
      <c r="M1662" s="25"/>
      <c r="N1662" s="25"/>
      <c r="O1662" s="25"/>
      <c r="P1662" s="25"/>
      <c r="Q1662" s="25"/>
      <c r="R1662" s="25"/>
      <c r="S1662" s="25"/>
    </row>
    <row r="1663" spans="1:19" ht="21.75" customHeight="1" x14ac:dyDescent="0.25">
      <c r="A1663" s="273" t="s">
        <v>181</v>
      </c>
      <c r="B1663" s="10">
        <f>C1663*1.28</f>
        <v>1.6640000000000001</v>
      </c>
      <c r="C1663" s="62">
        <v>1.3</v>
      </c>
      <c r="D1663" s="11"/>
      <c r="E1663" s="11"/>
      <c r="F1663" s="11"/>
      <c r="G1663" s="11"/>
      <c r="H1663" s="11"/>
      <c r="I1663" s="127"/>
      <c r="J1663" s="25"/>
      <c r="K1663" s="25"/>
      <c r="L1663" s="25"/>
      <c r="M1663" s="25"/>
      <c r="N1663" s="25"/>
      <c r="O1663" s="25"/>
      <c r="P1663" s="25"/>
      <c r="Q1663" s="25"/>
      <c r="R1663" s="25"/>
      <c r="S1663" s="25"/>
    </row>
    <row r="1664" spans="1:19" ht="21.75" customHeight="1" x14ac:dyDescent="0.25">
      <c r="A1664" s="18" t="s">
        <v>71</v>
      </c>
      <c r="B1664" s="10">
        <f>C1664</f>
        <v>4</v>
      </c>
      <c r="C1664" s="246">
        <v>4</v>
      </c>
      <c r="D1664" s="11"/>
      <c r="E1664" s="11"/>
      <c r="F1664" s="11"/>
      <c r="G1664" s="11"/>
      <c r="H1664" s="11"/>
      <c r="I1664" s="127"/>
      <c r="J1664" s="25"/>
      <c r="K1664" s="25"/>
      <c r="L1664" s="25"/>
      <c r="M1664" s="25"/>
      <c r="N1664" s="25"/>
      <c r="O1664" s="25"/>
      <c r="P1664" s="25"/>
      <c r="Q1664" s="25"/>
      <c r="R1664" s="25"/>
      <c r="S1664" s="25"/>
    </row>
    <row r="1665" spans="1:19" ht="21.75" customHeight="1" x14ac:dyDescent="0.25">
      <c r="A1665" s="204" t="s">
        <v>211</v>
      </c>
      <c r="B1665" s="255"/>
      <c r="C1665" s="255"/>
      <c r="D1665" s="256">
        <v>200</v>
      </c>
      <c r="E1665" s="211">
        <v>0.26</v>
      </c>
      <c r="F1665" s="211">
        <v>7.0000000000000007E-2</v>
      </c>
      <c r="G1665" s="211">
        <v>6.16</v>
      </c>
      <c r="H1665" s="211">
        <v>26.41</v>
      </c>
      <c r="I1665" s="251"/>
      <c r="J1665" s="25"/>
      <c r="K1665" s="25"/>
      <c r="L1665" s="25"/>
      <c r="M1665" s="25"/>
      <c r="N1665" s="25"/>
      <c r="O1665" s="25"/>
      <c r="P1665" s="25"/>
      <c r="Q1665" s="25"/>
      <c r="R1665" s="25"/>
      <c r="S1665" s="25"/>
    </row>
    <row r="1666" spans="1:19" ht="21.75" customHeight="1" x14ac:dyDescent="0.25">
      <c r="A1666" s="9" t="s">
        <v>209</v>
      </c>
      <c r="B1666" s="133">
        <f t="shared" ref="B1666:B1671" si="35">C1666</f>
        <v>1</v>
      </c>
      <c r="C1666" s="133">
        <v>1</v>
      </c>
      <c r="D1666" s="111"/>
      <c r="E1666" s="17"/>
      <c r="F1666" s="17"/>
      <c r="G1666" s="17"/>
      <c r="H1666" s="17"/>
      <c r="I1666" s="19"/>
      <c r="J1666" s="25"/>
      <c r="K1666" s="25"/>
      <c r="L1666" s="25"/>
      <c r="M1666" s="25"/>
      <c r="N1666" s="25"/>
      <c r="O1666" s="25"/>
      <c r="P1666" s="25"/>
      <c r="Q1666" s="25"/>
      <c r="R1666" s="25"/>
      <c r="S1666" s="25"/>
    </row>
    <row r="1667" spans="1:19" ht="21.75" customHeight="1" x14ac:dyDescent="0.25">
      <c r="A1667" s="14" t="s">
        <v>104</v>
      </c>
      <c r="B1667" s="134">
        <f t="shared" si="35"/>
        <v>8</v>
      </c>
      <c r="C1667" s="222">
        <v>8</v>
      </c>
      <c r="D1667" s="111"/>
      <c r="E1667" s="17"/>
      <c r="F1667" s="17"/>
      <c r="G1667" s="17"/>
      <c r="H1667" s="17"/>
      <c r="I1667" s="19"/>
      <c r="J1667" s="25"/>
      <c r="K1667" s="25"/>
      <c r="L1667" s="25"/>
      <c r="M1667" s="25"/>
      <c r="N1667" s="25"/>
      <c r="O1667" s="25"/>
      <c r="P1667" s="25"/>
      <c r="Q1667" s="25"/>
      <c r="R1667" s="25"/>
      <c r="S1667" s="25"/>
    </row>
    <row r="1668" spans="1:19" ht="21.75" customHeight="1" x14ac:dyDescent="0.25">
      <c r="A1668" s="14" t="s">
        <v>210</v>
      </c>
      <c r="B1668" s="134">
        <f t="shared" si="35"/>
        <v>0.5</v>
      </c>
      <c r="C1668" s="222">
        <v>0.5</v>
      </c>
      <c r="D1668" s="111"/>
      <c r="E1668" s="17"/>
      <c r="F1668" s="17"/>
      <c r="G1668" s="17"/>
      <c r="H1668" s="17"/>
      <c r="I1668" s="19"/>
      <c r="J1668" s="25"/>
      <c r="K1668" s="25"/>
      <c r="L1668" s="25"/>
      <c r="M1668" s="25"/>
      <c r="N1668" s="25"/>
      <c r="O1668" s="25"/>
      <c r="P1668" s="25"/>
      <c r="Q1668" s="25"/>
      <c r="R1668" s="25"/>
      <c r="S1668" s="25"/>
    </row>
    <row r="1669" spans="1:19" ht="21.75" customHeight="1" x14ac:dyDescent="0.25">
      <c r="A1669" s="40" t="s">
        <v>85</v>
      </c>
      <c r="B1669" s="41">
        <f t="shared" si="35"/>
        <v>200</v>
      </c>
      <c r="C1669" s="41">
        <v>200</v>
      </c>
      <c r="D1669" s="75"/>
      <c r="E1669" s="8"/>
      <c r="F1669" s="8"/>
      <c r="G1669" s="8"/>
      <c r="H1669" s="17"/>
      <c r="I1669" s="19"/>
      <c r="J1669" s="25"/>
      <c r="K1669" s="25"/>
      <c r="L1669" s="25"/>
      <c r="M1669" s="25"/>
      <c r="N1669" s="25"/>
      <c r="O1669" s="25"/>
      <c r="P1669" s="25"/>
      <c r="Q1669" s="25"/>
      <c r="R1669" s="25"/>
      <c r="S1669" s="25"/>
    </row>
    <row r="1670" spans="1:19" ht="21.75" customHeight="1" x14ac:dyDescent="0.25">
      <c r="A1670" s="302" t="s">
        <v>110</v>
      </c>
      <c r="B1670" s="294">
        <f t="shared" si="35"/>
        <v>18</v>
      </c>
      <c r="C1670" s="294">
        <v>18</v>
      </c>
      <c r="D1670" s="234">
        <v>18</v>
      </c>
      <c r="E1670" s="200">
        <v>1.44</v>
      </c>
      <c r="F1670" s="200">
        <v>0.23</v>
      </c>
      <c r="G1670" s="200">
        <v>9.5399999999999991</v>
      </c>
      <c r="H1670" s="200">
        <v>45</v>
      </c>
      <c r="I1670" s="251"/>
      <c r="J1670" s="25"/>
      <c r="K1670" s="25"/>
      <c r="L1670" s="25"/>
      <c r="M1670" s="25"/>
      <c r="N1670" s="25"/>
      <c r="O1670" s="25"/>
      <c r="P1670" s="25"/>
      <c r="Q1670" s="25"/>
      <c r="R1670" s="25"/>
      <c r="S1670" s="25"/>
    </row>
    <row r="1671" spans="1:19" ht="21.75" customHeight="1" x14ac:dyDescent="0.25">
      <c r="A1671" s="212" t="s">
        <v>78</v>
      </c>
      <c r="B1671" s="213">
        <f t="shared" si="35"/>
        <v>28</v>
      </c>
      <c r="C1671" s="213">
        <v>28</v>
      </c>
      <c r="D1671" s="214" t="s">
        <v>138</v>
      </c>
      <c r="E1671" s="200">
        <v>2.2400000000000002</v>
      </c>
      <c r="F1671" s="211">
        <v>0.33</v>
      </c>
      <c r="G1671" s="211">
        <v>13.44</v>
      </c>
      <c r="H1671" s="211">
        <v>64.400000000000006</v>
      </c>
      <c r="I1671" s="200"/>
      <c r="J1671" s="25"/>
      <c r="K1671" s="25"/>
      <c r="L1671" s="25"/>
      <c r="M1671" s="25"/>
      <c r="N1671" s="25"/>
      <c r="O1671" s="25"/>
      <c r="P1671" s="25"/>
      <c r="Q1671" s="25"/>
      <c r="R1671" s="25"/>
      <c r="S1671" s="25"/>
    </row>
    <row r="1672" spans="1:19" ht="21.75" customHeight="1" x14ac:dyDescent="0.25">
      <c r="A1672" s="424" t="s">
        <v>318</v>
      </c>
      <c r="B1672" s="385"/>
      <c r="C1672" s="385"/>
      <c r="D1672" s="394">
        <f>D1618+D1584</f>
        <v>1430</v>
      </c>
      <c r="E1672" s="386">
        <f>E1618+E1584</f>
        <v>54</v>
      </c>
      <c r="F1672" s="386">
        <f>F1618+F1584</f>
        <v>53.75</v>
      </c>
      <c r="G1672" s="386">
        <f>G1618+G1584</f>
        <v>230.87999999999994</v>
      </c>
      <c r="H1672" s="386">
        <f>H1618+H1584</f>
        <v>1661.8899999999999</v>
      </c>
      <c r="I1672" s="510"/>
      <c r="J1672" s="25"/>
      <c r="K1672" s="25"/>
      <c r="L1672" s="25"/>
      <c r="M1672" s="25"/>
      <c r="N1672" s="25"/>
      <c r="O1672" s="25"/>
      <c r="P1672" s="25"/>
      <c r="Q1672" s="25"/>
      <c r="R1672" s="25"/>
      <c r="S1672" s="25"/>
    </row>
    <row r="1673" spans="1:19" ht="21.75" customHeight="1" x14ac:dyDescent="0.25">
      <c r="A1673" s="617" t="s">
        <v>33</v>
      </c>
      <c r="B1673" s="618"/>
      <c r="C1673" s="618"/>
      <c r="D1673" s="618"/>
      <c r="E1673" s="618"/>
      <c r="F1673" s="618"/>
      <c r="G1673" s="618"/>
      <c r="H1673" s="619"/>
      <c r="I1673" s="359"/>
      <c r="J1673" s="25"/>
      <c r="K1673" s="25"/>
      <c r="L1673" s="25"/>
      <c r="M1673" s="25"/>
      <c r="N1673" s="25"/>
      <c r="O1673" s="25"/>
      <c r="P1673" s="25"/>
      <c r="Q1673" s="25"/>
      <c r="R1673" s="25"/>
      <c r="S1673" s="25"/>
    </row>
    <row r="1674" spans="1:19" ht="21.75" customHeight="1" x14ac:dyDescent="0.25">
      <c r="A1674" s="573" t="s">
        <v>2</v>
      </c>
      <c r="B1674" s="576" t="s">
        <v>3</v>
      </c>
      <c r="C1674" s="576" t="s">
        <v>4</v>
      </c>
      <c r="D1674" s="579" t="s">
        <v>5</v>
      </c>
      <c r="E1674" s="580"/>
      <c r="F1674" s="580"/>
      <c r="G1674" s="580"/>
      <c r="H1674" s="581"/>
      <c r="I1674" s="69"/>
      <c r="J1674" s="25"/>
      <c r="K1674" s="25"/>
      <c r="L1674" s="25"/>
      <c r="M1674" s="25"/>
      <c r="N1674" s="25"/>
      <c r="O1674" s="25"/>
      <c r="P1674" s="25"/>
      <c r="Q1674" s="25"/>
      <c r="R1674" s="25"/>
      <c r="S1674" s="25"/>
    </row>
    <row r="1675" spans="1:19" ht="21.75" customHeight="1" x14ac:dyDescent="0.25">
      <c r="A1675" s="574"/>
      <c r="B1675" s="577"/>
      <c r="C1675" s="577"/>
      <c r="D1675" s="591" t="s">
        <v>6</v>
      </c>
      <c r="E1675" s="573" t="s">
        <v>7</v>
      </c>
      <c r="F1675" s="573" t="s">
        <v>8</v>
      </c>
      <c r="G1675" s="573" t="s">
        <v>9</v>
      </c>
      <c r="H1675" s="582" t="s">
        <v>10</v>
      </c>
      <c r="I1675" s="69"/>
      <c r="J1675" s="25"/>
      <c r="K1675" s="25"/>
      <c r="L1675" s="25"/>
      <c r="M1675" s="25"/>
      <c r="N1675" s="25"/>
      <c r="O1675" s="25"/>
      <c r="P1675" s="25"/>
      <c r="Q1675" s="25"/>
      <c r="R1675" s="25"/>
      <c r="S1675" s="25"/>
    </row>
    <row r="1676" spans="1:19" ht="21.75" customHeight="1" x14ac:dyDescent="0.25">
      <c r="A1676" s="575"/>
      <c r="B1676" s="578"/>
      <c r="C1676" s="578"/>
      <c r="D1676" s="592"/>
      <c r="E1676" s="575"/>
      <c r="F1676" s="575"/>
      <c r="G1676" s="575"/>
      <c r="H1676" s="583"/>
      <c r="I1676" s="69"/>
      <c r="J1676" s="25"/>
      <c r="K1676" s="25"/>
      <c r="L1676" s="25"/>
      <c r="M1676" s="25"/>
      <c r="N1676" s="25"/>
      <c r="O1676" s="25"/>
      <c r="P1676" s="25"/>
      <c r="Q1676" s="25"/>
      <c r="R1676" s="25"/>
      <c r="S1676" s="25"/>
    </row>
    <row r="1677" spans="1:19" ht="25.5" customHeight="1" x14ac:dyDescent="0.25">
      <c r="A1677" s="588" t="s">
        <v>42</v>
      </c>
      <c r="B1677" s="589"/>
      <c r="C1677" s="590"/>
      <c r="D1677" s="232">
        <f>D1678+D1683+D1699+D1710+D1714</f>
        <v>612</v>
      </c>
      <c r="E1677" s="203">
        <f>E1678+E1683+E1699+E1710+E1714</f>
        <v>21.799999999999997</v>
      </c>
      <c r="F1677" s="203">
        <f>F1678+F1683+F1699+F1710+F1714</f>
        <v>22.99</v>
      </c>
      <c r="G1677" s="203">
        <f>G1678+G1683+G1699+G1710+G1714</f>
        <v>92.47</v>
      </c>
      <c r="H1677" s="203">
        <f>H1678+H1683+H1699+H1710+H1714</f>
        <v>670.21</v>
      </c>
      <c r="I1677" s="359"/>
      <c r="J1677" s="25"/>
      <c r="K1677" s="25"/>
      <c r="L1677" s="25"/>
      <c r="M1677" s="25"/>
      <c r="N1677" s="25"/>
      <c r="O1677" s="25"/>
      <c r="P1677" s="25"/>
      <c r="Q1677" s="25"/>
      <c r="R1677" s="25"/>
      <c r="S1677" s="25"/>
    </row>
    <row r="1678" spans="1:19" ht="21.75" customHeight="1" x14ac:dyDescent="0.25">
      <c r="A1678" s="309" t="s">
        <v>222</v>
      </c>
      <c r="B1678" s="294"/>
      <c r="C1678" s="294"/>
      <c r="D1678" s="297">
        <v>100</v>
      </c>
      <c r="E1678" s="200">
        <v>2.2799999999999998</v>
      </c>
      <c r="F1678" s="200">
        <v>6.31</v>
      </c>
      <c r="G1678" s="200">
        <v>8.11</v>
      </c>
      <c r="H1678" s="200">
        <v>90.36</v>
      </c>
      <c r="I1678" s="295"/>
      <c r="J1678" s="25"/>
      <c r="K1678" s="25"/>
      <c r="L1678" s="25"/>
      <c r="M1678" s="25"/>
      <c r="N1678" s="25"/>
      <c r="O1678" s="25"/>
      <c r="P1678" s="25"/>
      <c r="Q1678" s="25"/>
      <c r="R1678" s="25"/>
      <c r="S1678" s="25"/>
    </row>
    <row r="1679" spans="1:19" ht="21.75" customHeight="1" x14ac:dyDescent="0.25">
      <c r="A1679" s="306" t="s">
        <v>223</v>
      </c>
      <c r="B1679" s="63">
        <f>C1679*1.3</f>
        <v>130</v>
      </c>
      <c r="C1679" s="63">
        <v>100</v>
      </c>
      <c r="D1679" s="281"/>
      <c r="E1679" s="317"/>
      <c r="F1679" s="317"/>
      <c r="G1679" s="317"/>
      <c r="H1679" s="317"/>
      <c r="I1679" s="281"/>
      <c r="J1679" s="25"/>
      <c r="K1679" s="25"/>
      <c r="L1679" s="25"/>
      <c r="M1679" s="25"/>
      <c r="N1679" s="25"/>
      <c r="O1679" s="25"/>
      <c r="P1679" s="25"/>
      <c r="Q1679" s="25"/>
      <c r="R1679" s="25"/>
      <c r="S1679" s="25"/>
    </row>
    <row r="1680" spans="1:19" ht="21.75" customHeight="1" x14ac:dyDescent="0.25">
      <c r="A1680" s="306" t="s">
        <v>71</v>
      </c>
      <c r="B1680" s="63">
        <f>C1680</f>
        <v>5</v>
      </c>
      <c r="C1680" s="63">
        <v>5</v>
      </c>
      <c r="D1680" s="281"/>
      <c r="E1680" s="317"/>
      <c r="F1680" s="317"/>
      <c r="G1680" s="317"/>
      <c r="H1680" s="317"/>
      <c r="I1680" s="281"/>
      <c r="J1680" s="25"/>
      <c r="K1680" s="25"/>
      <c r="L1680" s="25"/>
      <c r="M1680" s="25"/>
      <c r="N1680" s="25"/>
      <c r="O1680" s="25"/>
      <c r="P1680" s="25"/>
      <c r="Q1680" s="25"/>
      <c r="R1680" s="25"/>
      <c r="S1680" s="25"/>
    </row>
    <row r="1681" spans="1:19" ht="21.75" customHeight="1" x14ac:dyDescent="0.25">
      <c r="A1681" s="306" t="s">
        <v>104</v>
      </c>
      <c r="B1681" s="63">
        <f>C1681</f>
        <v>1</v>
      </c>
      <c r="C1681" s="63">
        <v>1</v>
      </c>
      <c r="D1681" s="281"/>
      <c r="E1681" s="317"/>
      <c r="F1681" s="317"/>
      <c r="G1681" s="317"/>
      <c r="H1681" s="317"/>
      <c r="I1681" s="281"/>
      <c r="J1681" s="25"/>
      <c r="K1681" s="25"/>
      <c r="L1681" s="25"/>
      <c r="M1681" s="25"/>
      <c r="N1681" s="25"/>
      <c r="O1681" s="25"/>
      <c r="P1681" s="25"/>
      <c r="Q1681" s="25"/>
      <c r="R1681" s="25"/>
      <c r="S1681" s="25"/>
    </row>
    <row r="1682" spans="1:19" ht="21.75" customHeight="1" x14ac:dyDescent="0.25">
      <c r="A1682" s="306" t="s">
        <v>161</v>
      </c>
      <c r="B1682" s="63">
        <f>C1682</f>
        <v>2</v>
      </c>
      <c r="C1682" s="63">
        <v>2</v>
      </c>
      <c r="D1682" s="281"/>
      <c r="E1682" s="317"/>
      <c r="F1682" s="317"/>
      <c r="G1682" s="317"/>
      <c r="H1682" s="317"/>
      <c r="I1682" s="281"/>
      <c r="J1682" s="25"/>
      <c r="K1682" s="25"/>
      <c r="L1682" s="25"/>
      <c r="M1682" s="25"/>
      <c r="N1682" s="25"/>
      <c r="O1682" s="25"/>
      <c r="P1682" s="25"/>
      <c r="Q1682" s="25"/>
      <c r="R1682" s="25"/>
      <c r="S1682" s="25"/>
    </row>
    <row r="1683" spans="1:19" ht="21.75" customHeight="1" x14ac:dyDescent="0.25">
      <c r="A1683" s="366" t="s">
        <v>287</v>
      </c>
      <c r="B1683" s="367"/>
      <c r="C1683" s="368"/>
      <c r="D1683" s="199" t="s">
        <v>406</v>
      </c>
      <c r="E1683" s="200">
        <v>13.17</v>
      </c>
      <c r="F1683" s="200">
        <v>10.57</v>
      </c>
      <c r="G1683" s="200">
        <v>12.69</v>
      </c>
      <c r="H1683" s="200">
        <v>200.36</v>
      </c>
      <c r="I1683" s="358"/>
      <c r="J1683" s="25"/>
      <c r="K1683" s="25"/>
      <c r="L1683" s="25"/>
      <c r="M1683" s="25"/>
      <c r="N1683" s="25"/>
      <c r="O1683" s="25"/>
      <c r="P1683" s="25"/>
      <c r="Q1683" s="25"/>
      <c r="R1683" s="25"/>
      <c r="S1683" s="25"/>
    </row>
    <row r="1684" spans="1:19" ht="21.75" customHeight="1" x14ac:dyDescent="0.25">
      <c r="A1684" s="12" t="s">
        <v>131</v>
      </c>
      <c r="B1684" s="52">
        <f>C1684*1.1</f>
        <v>69.3</v>
      </c>
      <c r="C1684" s="52">
        <f>C1686*1.4</f>
        <v>62.999999999999993</v>
      </c>
      <c r="D1684" s="363"/>
      <c r="E1684" s="52"/>
      <c r="F1684" s="52"/>
      <c r="G1684" s="52"/>
      <c r="H1684" s="52"/>
      <c r="I1684" s="69"/>
      <c r="J1684" s="25"/>
      <c r="K1684" s="25"/>
      <c r="L1684" s="25"/>
      <c r="M1684" s="25"/>
      <c r="N1684" s="25"/>
      <c r="O1684" s="25"/>
      <c r="P1684" s="25"/>
      <c r="Q1684" s="25"/>
      <c r="R1684" s="25"/>
      <c r="S1684" s="25"/>
    </row>
    <row r="1685" spans="1:19" ht="21.75" customHeight="1" x14ac:dyDescent="0.25">
      <c r="A1685" s="12" t="s">
        <v>304</v>
      </c>
      <c r="B1685" s="52">
        <f>C1685*1.05</f>
        <v>75.600000000000009</v>
      </c>
      <c r="C1685" s="52">
        <f>C1686*1.6</f>
        <v>72</v>
      </c>
      <c r="D1685" s="363"/>
      <c r="E1685" s="52"/>
      <c r="F1685" s="52"/>
      <c r="G1685" s="52"/>
      <c r="H1685" s="52"/>
      <c r="I1685" s="69"/>
      <c r="J1685" s="25"/>
      <c r="K1685" s="25"/>
      <c r="L1685" s="25"/>
      <c r="M1685" s="25"/>
      <c r="N1685" s="25"/>
      <c r="O1685" s="25"/>
      <c r="P1685" s="25"/>
      <c r="Q1685" s="25"/>
      <c r="R1685" s="25"/>
      <c r="S1685" s="25"/>
    </row>
    <row r="1686" spans="1:19" ht="21.75" customHeight="1" x14ac:dyDescent="0.25">
      <c r="A1686" s="321" t="s">
        <v>297</v>
      </c>
      <c r="B1686" s="52"/>
      <c r="C1686" s="50">
        <v>45</v>
      </c>
      <c r="D1686" s="363"/>
      <c r="E1686" s="52"/>
      <c r="F1686" s="52"/>
      <c r="G1686" s="52"/>
      <c r="H1686" s="52"/>
      <c r="I1686" s="69"/>
      <c r="J1686" s="25"/>
      <c r="K1686" s="25"/>
      <c r="L1686" s="25"/>
      <c r="M1686" s="25"/>
      <c r="N1686" s="25"/>
      <c r="O1686" s="25"/>
      <c r="P1686" s="25"/>
      <c r="Q1686" s="25"/>
      <c r="R1686" s="25"/>
      <c r="S1686" s="25"/>
    </row>
    <row r="1687" spans="1:19" ht="21.75" customHeight="1" x14ac:dyDescent="0.25">
      <c r="A1687" s="12" t="s">
        <v>71</v>
      </c>
      <c r="B1687" s="52">
        <f>C1687</f>
        <v>5</v>
      </c>
      <c r="C1687" s="52">
        <v>5</v>
      </c>
      <c r="D1687" s="363"/>
      <c r="E1687" s="52"/>
      <c r="F1687" s="317"/>
      <c r="G1687" s="317"/>
      <c r="H1687" s="317"/>
      <c r="I1687" s="69"/>
      <c r="J1687" s="25"/>
      <c r="K1687" s="25"/>
      <c r="L1687" s="25"/>
      <c r="M1687" s="25"/>
      <c r="N1687" s="25"/>
      <c r="O1687" s="25"/>
      <c r="P1687" s="25"/>
      <c r="Q1687" s="25"/>
      <c r="R1687" s="25"/>
      <c r="S1687" s="25"/>
    </row>
    <row r="1688" spans="1:19" ht="21.75" customHeight="1" x14ac:dyDescent="0.25">
      <c r="A1688" s="12" t="s">
        <v>70</v>
      </c>
      <c r="B1688" s="52">
        <f>C1688*1.19</f>
        <v>23.799999999999997</v>
      </c>
      <c r="C1688" s="52">
        <v>20</v>
      </c>
      <c r="D1688" s="363"/>
      <c r="E1688" s="52"/>
      <c r="F1688" s="317"/>
      <c r="G1688" s="317"/>
      <c r="H1688" s="317"/>
      <c r="I1688" s="69"/>
      <c r="J1688" s="25"/>
      <c r="K1688" s="25"/>
      <c r="L1688" s="25"/>
      <c r="M1688" s="25"/>
      <c r="N1688" s="25"/>
      <c r="O1688" s="25"/>
      <c r="P1688" s="25"/>
      <c r="Q1688" s="25"/>
      <c r="R1688" s="25"/>
      <c r="S1688" s="25"/>
    </row>
    <row r="1689" spans="1:19" ht="21.75" customHeight="1" x14ac:dyDescent="0.25">
      <c r="A1689" s="12" t="s">
        <v>89</v>
      </c>
      <c r="B1689" s="10">
        <f>C1689*1.25</f>
        <v>37.5</v>
      </c>
      <c r="C1689" s="517">
        <v>30</v>
      </c>
      <c r="D1689" s="363"/>
      <c r="E1689" s="52"/>
      <c r="F1689" s="52"/>
      <c r="G1689" s="52"/>
      <c r="H1689" s="52"/>
      <c r="I1689" s="69"/>
      <c r="J1689" s="25"/>
      <c r="K1689" s="25"/>
      <c r="L1689" s="25"/>
      <c r="M1689" s="25"/>
      <c r="N1689" s="25"/>
      <c r="O1689" s="25"/>
      <c r="P1689" s="25"/>
      <c r="Q1689" s="25"/>
      <c r="R1689" s="25"/>
      <c r="S1689" s="25"/>
    </row>
    <row r="1690" spans="1:19" ht="21.75" customHeight="1" x14ac:dyDescent="0.25">
      <c r="A1690" s="12" t="s">
        <v>90</v>
      </c>
      <c r="B1690" s="10">
        <f>C1689*1.33</f>
        <v>39.900000000000006</v>
      </c>
      <c r="C1690" s="319"/>
      <c r="D1690" s="17"/>
      <c r="E1690" s="317"/>
      <c r="F1690" s="317"/>
      <c r="G1690" s="317"/>
      <c r="H1690" s="317"/>
      <c r="I1690" s="69"/>
      <c r="J1690" s="25"/>
      <c r="K1690" s="25"/>
      <c r="L1690" s="25"/>
      <c r="M1690" s="25"/>
      <c r="N1690" s="25"/>
      <c r="O1690" s="25"/>
      <c r="P1690" s="25"/>
      <c r="Q1690" s="25"/>
      <c r="R1690" s="25"/>
      <c r="S1690" s="25"/>
    </row>
    <row r="1691" spans="1:19" ht="21.75" customHeight="1" x14ac:dyDescent="0.25">
      <c r="A1691" s="369" t="s">
        <v>285</v>
      </c>
      <c r="B1691" s="364">
        <f>C1691</f>
        <v>15</v>
      </c>
      <c r="C1691" s="71">
        <v>15</v>
      </c>
      <c r="D1691" s="125"/>
      <c r="E1691" s="317"/>
      <c r="F1691" s="317"/>
      <c r="G1691" s="317"/>
      <c r="H1691" s="317"/>
      <c r="I1691" s="69"/>
      <c r="J1691" s="25"/>
      <c r="K1691" s="25"/>
      <c r="L1691" s="25"/>
      <c r="M1691" s="25"/>
      <c r="N1691" s="25"/>
      <c r="O1691" s="25"/>
      <c r="P1691" s="25"/>
      <c r="Q1691" s="25"/>
      <c r="R1691" s="25"/>
      <c r="S1691" s="25"/>
    </row>
    <row r="1692" spans="1:19" ht="21.75" customHeight="1" x14ac:dyDescent="0.25">
      <c r="A1692" s="12" t="s">
        <v>169</v>
      </c>
      <c r="B1692" s="52">
        <f>C1692</f>
        <v>25</v>
      </c>
      <c r="C1692" s="52">
        <v>25</v>
      </c>
      <c r="D1692" s="125"/>
      <c r="E1692" s="317"/>
      <c r="F1692" s="317"/>
      <c r="G1692" s="317"/>
      <c r="H1692" s="317"/>
      <c r="I1692" s="69"/>
      <c r="J1692" s="25"/>
      <c r="K1692" s="25"/>
      <c r="L1692" s="25"/>
      <c r="M1692" s="25"/>
      <c r="N1692" s="25"/>
      <c r="O1692" s="25"/>
      <c r="P1692" s="25"/>
      <c r="Q1692" s="25"/>
      <c r="R1692" s="25"/>
      <c r="S1692" s="25"/>
    </row>
    <row r="1693" spans="1:19" ht="21.75" customHeight="1" x14ac:dyDescent="0.25">
      <c r="A1693" s="12" t="s">
        <v>88</v>
      </c>
      <c r="B1693" s="52">
        <f>C1693*1.28</f>
        <v>1.28</v>
      </c>
      <c r="C1693" s="52">
        <v>1</v>
      </c>
      <c r="D1693" s="125"/>
      <c r="E1693" s="317"/>
      <c r="F1693" s="317"/>
      <c r="G1693" s="317"/>
      <c r="H1693" s="317"/>
      <c r="I1693" s="69"/>
      <c r="J1693" s="25"/>
      <c r="K1693" s="25"/>
      <c r="L1693" s="25"/>
      <c r="M1693" s="25"/>
      <c r="N1693" s="25"/>
      <c r="O1693" s="25"/>
      <c r="P1693" s="25"/>
      <c r="Q1693" s="25"/>
      <c r="R1693" s="25"/>
      <c r="S1693" s="25"/>
    </row>
    <row r="1694" spans="1:19" ht="21.75" customHeight="1" x14ac:dyDescent="0.25">
      <c r="A1694" s="12" t="s">
        <v>140</v>
      </c>
      <c r="B1694" s="52">
        <f>C1694</f>
        <v>5</v>
      </c>
      <c r="C1694" s="52">
        <v>5</v>
      </c>
      <c r="D1694" s="125"/>
      <c r="E1694" s="317"/>
      <c r="F1694" s="317"/>
      <c r="G1694" s="317"/>
      <c r="H1694" s="317"/>
      <c r="I1694" s="69"/>
      <c r="J1694" s="25"/>
      <c r="K1694" s="25"/>
      <c r="L1694" s="25"/>
      <c r="M1694" s="25"/>
      <c r="N1694" s="25"/>
      <c r="O1694" s="25"/>
      <c r="P1694" s="25"/>
      <c r="Q1694" s="25"/>
      <c r="R1694" s="25"/>
      <c r="S1694" s="25"/>
    </row>
    <row r="1695" spans="1:19" ht="21.75" customHeight="1" x14ac:dyDescent="0.25">
      <c r="A1695" s="12" t="s">
        <v>153</v>
      </c>
      <c r="B1695" s="52">
        <f>C1695</f>
        <v>10</v>
      </c>
      <c r="C1695" s="52">
        <v>10</v>
      </c>
      <c r="D1695" s="125"/>
      <c r="E1695" s="317"/>
      <c r="F1695" s="317"/>
      <c r="G1695" s="317"/>
      <c r="H1695" s="317"/>
      <c r="I1695" s="69"/>
      <c r="J1695" s="25"/>
      <c r="K1695" s="25"/>
      <c r="L1695" s="25"/>
      <c r="M1695" s="25"/>
      <c r="N1695" s="25"/>
      <c r="O1695" s="25"/>
      <c r="P1695" s="25"/>
      <c r="Q1695" s="25"/>
      <c r="R1695" s="25"/>
      <c r="S1695" s="25"/>
    </row>
    <row r="1696" spans="1:19" ht="21.75" customHeight="1" x14ac:dyDescent="0.25">
      <c r="A1696" s="12" t="s">
        <v>85</v>
      </c>
      <c r="B1696" s="52">
        <f>C1696</f>
        <v>350</v>
      </c>
      <c r="C1696" s="52">
        <v>350</v>
      </c>
      <c r="D1696" s="125"/>
      <c r="E1696" s="317"/>
      <c r="F1696" s="317"/>
      <c r="G1696" s="317"/>
      <c r="H1696" s="317"/>
      <c r="I1696" s="69"/>
      <c r="J1696" s="25"/>
      <c r="K1696" s="25"/>
      <c r="L1696" s="25"/>
      <c r="M1696" s="25"/>
      <c r="N1696" s="25"/>
      <c r="O1696" s="25"/>
      <c r="P1696" s="25"/>
      <c r="Q1696" s="25"/>
      <c r="R1696" s="25"/>
      <c r="S1696" s="25"/>
    </row>
    <row r="1697" spans="1:19" ht="21.75" customHeight="1" x14ac:dyDescent="0.25">
      <c r="A1697" s="12" t="s">
        <v>286</v>
      </c>
      <c r="B1697" s="52">
        <f>C1697</f>
        <v>1</v>
      </c>
      <c r="C1697" s="52">
        <v>1</v>
      </c>
      <c r="D1697" s="125"/>
      <c r="E1697" s="317"/>
      <c r="F1697" s="317"/>
      <c r="G1697" s="317"/>
      <c r="H1697" s="317"/>
      <c r="I1697" s="69"/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</row>
    <row r="1698" spans="1:19" ht="21.75" customHeight="1" x14ac:dyDescent="0.25">
      <c r="A1698" s="12" t="s">
        <v>161</v>
      </c>
      <c r="B1698" s="52">
        <f>C1698</f>
        <v>3</v>
      </c>
      <c r="C1698" s="52">
        <v>3</v>
      </c>
      <c r="D1698" s="125"/>
      <c r="E1698" s="317"/>
      <c r="F1698" s="317"/>
      <c r="G1698" s="317"/>
      <c r="H1698" s="317"/>
      <c r="I1698" s="69"/>
      <c r="J1698" s="25"/>
      <c r="K1698" s="25"/>
      <c r="L1698" s="25"/>
      <c r="M1698" s="25"/>
      <c r="N1698" s="25"/>
      <c r="O1698" s="25"/>
      <c r="P1698" s="25"/>
      <c r="Q1698" s="25"/>
      <c r="R1698" s="25"/>
      <c r="S1698" s="25"/>
    </row>
    <row r="1699" spans="1:19" ht="21.75" customHeight="1" x14ac:dyDescent="0.25">
      <c r="A1699" s="193" t="s">
        <v>171</v>
      </c>
      <c r="B1699" s="205"/>
      <c r="C1699" s="205"/>
      <c r="D1699" s="206">
        <v>180</v>
      </c>
      <c r="E1699" s="200">
        <v>3.61</v>
      </c>
      <c r="F1699" s="200">
        <v>5.65</v>
      </c>
      <c r="G1699" s="200">
        <v>43.69</v>
      </c>
      <c r="H1699" s="200">
        <v>254.83</v>
      </c>
      <c r="I1699" s="275"/>
      <c r="J1699" s="25"/>
      <c r="K1699" s="25"/>
      <c r="L1699" s="25"/>
      <c r="M1699" s="25"/>
      <c r="N1699" s="25"/>
      <c r="O1699" s="25"/>
      <c r="P1699" s="25"/>
      <c r="Q1699" s="25"/>
      <c r="R1699" s="25"/>
      <c r="S1699" s="25"/>
    </row>
    <row r="1700" spans="1:19" ht="21.75" customHeight="1" x14ac:dyDescent="0.25">
      <c r="A1700" s="9" t="s">
        <v>172</v>
      </c>
      <c r="B1700" s="133">
        <f>C1700</f>
        <v>67</v>
      </c>
      <c r="C1700" s="133">
        <v>67</v>
      </c>
      <c r="D1700" s="6"/>
      <c r="E1700" s="52"/>
      <c r="F1700" s="52"/>
      <c r="G1700" s="52"/>
      <c r="H1700" s="52"/>
      <c r="I1700" s="115"/>
      <c r="J1700" s="25"/>
      <c r="K1700" s="25"/>
      <c r="L1700" s="25"/>
      <c r="M1700" s="25"/>
      <c r="N1700" s="25"/>
      <c r="O1700" s="25"/>
      <c r="P1700" s="25"/>
      <c r="Q1700" s="25"/>
      <c r="R1700" s="25"/>
      <c r="S1700" s="25"/>
    </row>
    <row r="1701" spans="1:19" ht="21.75" customHeight="1" x14ac:dyDescent="0.25">
      <c r="A1701" s="9" t="s">
        <v>85</v>
      </c>
      <c r="B1701" s="133">
        <f>C1701</f>
        <v>167.5</v>
      </c>
      <c r="C1701" s="133">
        <f>C1700*2.5</f>
        <v>167.5</v>
      </c>
      <c r="D1701" s="6"/>
      <c r="E1701" s="52"/>
      <c r="F1701" s="52"/>
      <c r="G1701" s="52"/>
      <c r="H1701" s="52"/>
      <c r="I1701" s="115"/>
      <c r="J1701" s="25"/>
      <c r="K1701" s="25"/>
      <c r="L1701" s="25"/>
      <c r="M1701" s="25"/>
      <c r="N1701" s="25"/>
      <c r="O1701" s="25"/>
      <c r="P1701" s="25"/>
      <c r="Q1701" s="25"/>
      <c r="R1701" s="25"/>
      <c r="S1701" s="25"/>
    </row>
    <row r="1702" spans="1:19" ht="21.75" customHeight="1" x14ac:dyDescent="0.25">
      <c r="A1702" s="9" t="s">
        <v>80</v>
      </c>
      <c r="B1702" s="133">
        <f>C1702</f>
        <v>3.6</v>
      </c>
      <c r="C1702" s="133">
        <v>3.6</v>
      </c>
      <c r="D1702" s="6"/>
      <c r="E1702" s="52"/>
      <c r="F1702" s="52"/>
      <c r="G1702" s="52"/>
      <c r="H1702" s="52"/>
      <c r="I1702" s="115"/>
      <c r="J1702" s="25"/>
      <c r="K1702" s="25"/>
      <c r="L1702" s="25"/>
      <c r="M1702" s="25"/>
      <c r="N1702" s="25"/>
      <c r="O1702" s="25"/>
      <c r="P1702" s="25"/>
      <c r="Q1702" s="25"/>
      <c r="R1702" s="25"/>
      <c r="S1702" s="25"/>
    </row>
    <row r="1703" spans="1:19" ht="21.75" customHeight="1" x14ac:dyDescent="0.25">
      <c r="A1703" s="9" t="s">
        <v>170</v>
      </c>
      <c r="B1703" s="133">
        <f>C1703</f>
        <v>1.2</v>
      </c>
      <c r="C1703" s="133">
        <v>1.2</v>
      </c>
      <c r="D1703" s="6"/>
      <c r="E1703" s="52"/>
      <c r="F1703" s="52"/>
      <c r="G1703" s="52"/>
      <c r="H1703" s="52"/>
      <c r="I1703" s="115"/>
      <c r="J1703" s="25"/>
      <c r="K1703" s="25"/>
      <c r="L1703" s="25"/>
      <c r="M1703" s="25"/>
      <c r="N1703" s="25"/>
      <c r="O1703" s="25"/>
      <c r="P1703" s="25"/>
      <c r="Q1703" s="25"/>
      <c r="R1703" s="25"/>
      <c r="S1703" s="25"/>
    </row>
    <row r="1704" spans="1:19" ht="21.75" customHeight="1" x14ac:dyDescent="0.25">
      <c r="A1704" s="595" t="s">
        <v>13</v>
      </c>
      <c r="B1704" s="596"/>
      <c r="C1704" s="596"/>
      <c r="D1704" s="596"/>
      <c r="E1704" s="596"/>
      <c r="F1704" s="596"/>
      <c r="G1704" s="596"/>
      <c r="H1704" s="597"/>
      <c r="I1704" s="115"/>
      <c r="J1704" s="25"/>
      <c r="K1704" s="25"/>
      <c r="L1704" s="25"/>
      <c r="M1704" s="25"/>
      <c r="N1704" s="25"/>
      <c r="O1704" s="25"/>
      <c r="P1704" s="25"/>
      <c r="Q1704" s="25"/>
      <c r="R1704" s="25"/>
      <c r="S1704" s="25"/>
    </row>
    <row r="1705" spans="1:19" ht="21.75" customHeight="1" x14ac:dyDescent="0.25">
      <c r="A1705" s="193" t="s">
        <v>298</v>
      </c>
      <c r="B1705" s="205"/>
      <c r="C1705" s="205"/>
      <c r="D1705" s="206">
        <v>180</v>
      </c>
      <c r="E1705" s="200">
        <v>3.15</v>
      </c>
      <c r="F1705" s="200">
        <v>5.84</v>
      </c>
      <c r="G1705" s="200">
        <v>49.52</v>
      </c>
      <c r="H1705" s="200">
        <v>257.95999999999998</v>
      </c>
      <c r="I1705" s="275" t="s">
        <v>309</v>
      </c>
      <c r="J1705" s="25"/>
      <c r="K1705" s="25"/>
      <c r="L1705" s="25"/>
      <c r="M1705" s="25"/>
      <c r="N1705" s="25"/>
      <c r="O1705" s="25"/>
      <c r="P1705" s="25"/>
      <c r="Q1705" s="25"/>
      <c r="R1705" s="25"/>
      <c r="S1705" s="25"/>
    </row>
    <row r="1706" spans="1:19" ht="21.75" customHeight="1" x14ac:dyDescent="0.25">
      <c r="A1706" s="9" t="s">
        <v>299</v>
      </c>
      <c r="B1706" s="133">
        <v>55</v>
      </c>
      <c r="C1706" s="133">
        <v>67</v>
      </c>
      <c r="D1706" s="6"/>
      <c r="E1706" s="52"/>
      <c r="F1706" s="52"/>
      <c r="G1706" s="52"/>
      <c r="H1706" s="52"/>
      <c r="I1706" s="115"/>
      <c r="J1706" s="25"/>
      <c r="K1706" s="25"/>
      <c r="L1706" s="25"/>
      <c r="M1706" s="25"/>
      <c r="N1706" s="25"/>
      <c r="O1706" s="25"/>
      <c r="P1706" s="25"/>
      <c r="Q1706" s="25"/>
      <c r="R1706" s="25"/>
      <c r="S1706" s="25"/>
    </row>
    <row r="1707" spans="1:19" ht="21.75" customHeight="1" x14ac:dyDescent="0.25">
      <c r="A1707" s="9" t="s">
        <v>85</v>
      </c>
      <c r="B1707" s="133">
        <v>137.5</v>
      </c>
      <c r="C1707" s="133">
        <v>137.5</v>
      </c>
      <c r="D1707" s="6"/>
      <c r="E1707" s="52"/>
      <c r="F1707" s="52"/>
      <c r="G1707" s="52"/>
      <c r="H1707" s="52"/>
      <c r="I1707" s="115"/>
      <c r="J1707" s="25"/>
      <c r="K1707" s="25"/>
      <c r="L1707" s="25"/>
      <c r="M1707" s="25"/>
      <c r="N1707" s="25"/>
      <c r="O1707" s="25"/>
      <c r="P1707" s="25"/>
      <c r="Q1707" s="25"/>
      <c r="R1707" s="25"/>
      <c r="S1707" s="25"/>
    </row>
    <row r="1708" spans="1:19" ht="21.75" customHeight="1" x14ac:dyDescent="0.25">
      <c r="A1708" s="9" t="s">
        <v>80</v>
      </c>
      <c r="B1708" s="133">
        <v>5</v>
      </c>
      <c r="C1708" s="133">
        <v>6</v>
      </c>
      <c r="D1708" s="6"/>
      <c r="E1708" s="52"/>
      <c r="F1708" s="52"/>
      <c r="G1708" s="52"/>
      <c r="H1708" s="52"/>
      <c r="I1708" s="115"/>
      <c r="J1708" s="25"/>
      <c r="K1708" s="25"/>
      <c r="L1708" s="25"/>
      <c r="M1708" s="25"/>
      <c r="N1708" s="25"/>
      <c r="O1708" s="25"/>
      <c r="P1708" s="25"/>
      <c r="Q1708" s="25"/>
      <c r="R1708" s="25"/>
      <c r="S1708" s="25"/>
    </row>
    <row r="1709" spans="1:19" ht="21.75" customHeight="1" x14ac:dyDescent="0.25">
      <c r="A1709" s="9" t="s">
        <v>170</v>
      </c>
      <c r="B1709" s="133">
        <v>1</v>
      </c>
      <c r="C1709" s="133">
        <v>1.2</v>
      </c>
      <c r="D1709" s="6"/>
      <c r="E1709" s="52"/>
      <c r="F1709" s="52"/>
      <c r="G1709" s="52"/>
      <c r="H1709" s="52"/>
      <c r="I1709" s="115"/>
      <c r="J1709" s="25"/>
      <c r="K1709" s="25"/>
      <c r="L1709" s="25"/>
      <c r="M1709" s="25"/>
      <c r="N1709" s="25"/>
      <c r="O1709" s="25"/>
      <c r="P1709" s="25"/>
      <c r="Q1709" s="25"/>
      <c r="R1709" s="25"/>
      <c r="S1709" s="25"/>
    </row>
    <row r="1710" spans="1:19" ht="21.75" customHeight="1" x14ac:dyDescent="0.25">
      <c r="A1710" s="204" t="s">
        <v>274</v>
      </c>
      <c r="B1710" s="255"/>
      <c r="C1710" s="255"/>
      <c r="D1710" s="256">
        <v>200</v>
      </c>
      <c r="E1710" s="211">
        <v>0.18</v>
      </c>
      <c r="F1710" s="211">
        <v>0.06</v>
      </c>
      <c r="G1710" s="211">
        <v>11.02</v>
      </c>
      <c r="H1710" s="211">
        <v>43.38</v>
      </c>
      <c r="I1710" s="200" t="s">
        <v>305</v>
      </c>
      <c r="J1710" s="25"/>
      <c r="K1710" s="25"/>
      <c r="L1710" s="25"/>
      <c r="M1710" s="25"/>
      <c r="N1710" s="25"/>
      <c r="O1710" s="25"/>
      <c r="P1710" s="25"/>
      <c r="Q1710" s="25"/>
      <c r="R1710" s="25"/>
      <c r="S1710" s="25"/>
    </row>
    <row r="1711" spans="1:19" ht="21.75" customHeight="1" x14ac:dyDescent="0.25">
      <c r="A1711" s="9" t="s">
        <v>98</v>
      </c>
      <c r="B1711" s="365">
        <f>C1711</f>
        <v>30</v>
      </c>
      <c r="C1711" s="365">
        <v>30</v>
      </c>
      <c r="D1711" s="111"/>
      <c r="E1711" s="17"/>
      <c r="F1711" s="17"/>
      <c r="G1711" s="17"/>
      <c r="H1711" s="17"/>
      <c r="I1711" s="71"/>
      <c r="J1711" s="25"/>
      <c r="K1711" s="25"/>
      <c r="L1711" s="25"/>
      <c r="M1711" s="25"/>
      <c r="N1711" s="25"/>
      <c r="O1711" s="25"/>
      <c r="P1711" s="25"/>
      <c r="Q1711" s="25"/>
      <c r="R1711" s="25"/>
      <c r="S1711" s="25"/>
    </row>
    <row r="1712" spans="1:19" ht="21.75" customHeight="1" x14ac:dyDescent="0.25">
      <c r="A1712" s="14" t="s">
        <v>16</v>
      </c>
      <c r="B1712" s="222">
        <f>C1712</f>
        <v>8</v>
      </c>
      <c r="C1712" s="222">
        <v>8</v>
      </c>
      <c r="D1712" s="111"/>
      <c r="E1712" s="17"/>
      <c r="F1712" s="17"/>
      <c r="G1712" s="17"/>
      <c r="H1712" s="17"/>
      <c r="I1712" s="71"/>
      <c r="J1712" s="25"/>
      <c r="K1712" s="25"/>
      <c r="L1712" s="25"/>
      <c r="M1712" s="25"/>
      <c r="N1712" s="25"/>
      <c r="O1712" s="25"/>
      <c r="P1712" s="25"/>
      <c r="Q1712" s="25"/>
      <c r="R1712" s="25"/>
      <c r="S1712" s="25"/>
    </row>
    <row r="1713" spans="1:19" ht="21.75" customHeight="1" x14ac:dyDescent="0.25">
      <c r="A1713" s="110" t="s">
        <v>85</v>
      </c>
      <c r="B1713" s="362">
        <f>C1713</f>
        <v>200</v>
      </c>
      <c r="C1713" s="362">
        <v>200</v>
      </c>
      <c r="D1713" s="111"/>
      <c r="E1713" s="317"/>
      <c r="F1713" s="317"/>
      <c r="G1713" s="317"/>
      <c r="H1713" s="17"/>
      <c r="I1713" s="71"/>
      <c r="J1713" s="25"/>
      <c r="K1713" s="25"/>
      <c r="L1713" s="25"/>
      <c r="M1713" s="25"/>
      <c r="N1713" s="25"/>
      <c r="O1713" s="25"/>
      <c r="P1713" s="25"/>
      <c r="Q1713" s="25"/>
      <c r="R1713" s="25"/>
      <c r="S1713" s="25"/>
    </row>
    <row r="1714" spans="1:19" ht="21.75" customHeight="1" x14ac:dyDescent="0.25">
      <c r="A1714" s="302" t="s">
        <v>110</v>
      </c>
      <c r="B1714" s="294">
        <f>C1714</f>
        <v>32</v>
      </c>
      <c r="C1714" s="294">
        <v>32</v>
      </c>
      <c r="D1714" s="229" t="s">
        <v>295</v>
      </c>
      <c r="E1714" s="200">
        <v>2.56</v>
      </c>
      <c r="F1714" s="200">
        <v>0.4</v>
      </c>
      <c r="G1714" s="200">
        <v>16.96</v>
      </c>
      <c r="H1714" s="200">
        <v>81.28</v>
      </c>
      <c r="I1714" s="231"/>
      <c r="J1714" s="25"/>
      <c r="K1714" s="25"/>
      <c r="L1714" s="25"/>
      <c r="M1714" s="25"/>
      <c r="N1714" s="25"/>
      <c r="O1714" s="25"/>
      <c r="P1714" s="25"/>
      <c r="Q1714" s="25"/>
      <c r="R1714" s="25"/>
      <c r="S1714" s="25"/>
    </row>
    <row r="1715" spans="1:19" ht="21.75" customHeight="1" x14ac:dyDescent="0.25">
      <c r="A1715" s="567" t="s">
        <v>315</v>
      </c>
      <c r="B1715" s="567"/>
      <c r="C1715" s="567"/>
      <c r="D1715" s="232">
        <f>D1716+D1722+D1740+D1758+D1763+D1764</f>
        <v>834</v>
      </c>
      <c r="E1715" s="203">
        <f>E1716+E1722+E1740+E1758+E1763+E1764</f>
        <v>31.82</v>
      </c>
      <c r="F1715" s="203">
        <f>F1716+F1722+F1740+F1758+F1763+F1764</f>
        <v>30.93</v>
      </c>
      <c r="G1715" s="203">
        <f>G1716+G1722+G1740+G1758+G1763+G1764</f>
        <v>139.97999999999999</v>
      </c>
      <c r="H1715" s="203">
        <f>H1716+H1722+H1740+H1758+H1763+H1764</f>
        <v>942.06000000000006</v>
      </c>
      <c r="I1715" s="509"/>
      <c r="J1715" s="25"/>
      <c r="K1715" s="25"/>
      <c r="L1715" s="25"/>
      <c r="M1715" s="25"/>
      <c r="N1715" s="25"/>
      <c r="O1715" s="25"/>
      <c r="P1715" s="25"/>
      <c r="Q1715" s="25"/>
      <c r="R1715" s="25"/>
      <c r="S1715" s="25"/>
    </row>
    <row r="1716" spans="1:19" ht="21.75" customHeight="1" x14ac:dyDescent="0.25">
      <c r="A1716" s="325" t="s">
        <v>241</v>
      </c>
      <c r="B1716" s="326"/>
      <c r="C1716" s="327"/>
      <c r="D1716" s="328">
        <v>100</v>
      </c>
      <c r="E1716" s="200">
        <v>1</v>
      </c>
      <c r="F1716" s="200">
        <v>0.13</v>
      </c>
      <c r="G1716" s="235">
        <v>3.6</v>
      </c>
      <c r="H1716" s="235">
        <v>19.079999999999998</v>
      </c>
      <c r="I1716" s="200"/>
      <c r="J1716" s="25"/>
      <c r="K1716" s="25"/>
      <c r="L1716" s="25"/>
      <c r="M1716" s="25"/>
      <c r="N1716" s="25"/>
      <c r="O1716" s="25"/>
      <c r="P1716" s="25"/>
      <c r="Q1716" s="25"/>
      <c r="R1716" s="25"/>
      <c r="S1716" s="25"/>
    </row>
    <row r="1717" spans="1:19" ht="21.75" customHeight="1" x14ac:dyDescent="0.25">
      <c r="A1717" s="9" t="s">
        <v>91</v>
      </c>
      <c r="B1717" s="10">
        <f>C1717*1.05</f>
        <v>44.1</v>
      </c>
      <c r="C1717" s="556">
        <v>42</v>
      </c>
      <c r="D1717" s="99"/>
      <c r="E1717" s="19"/>
      <c r="F1717" s="22"/>
      <c r="G1717" s="108"/>
      <c r="H1717" s="104"/>
      <c r="I1717" s="23"/>
      <c r="J1717" s="25"/>
      <c r="K1717" s="25"/>
      <c r="L1717" s="25"/>
      <c r="M1717" s="25"/>
      <c r="N1717" s="25"/>
      <c r="O1717" s="25"/>
      <c r="P1717" s="25"/>
      <c r="Q1717" s="25"/>
      <c r="R1717" s="25"/>
      <c r="S1717" s="25"/>
    </row>
    <row r="1718" spans="1:19" ht="21.75" customHeight="1" x14ac:dyDescent="0.25">
      <c r="A1718" s="9" t="s">
        <v>92</v>
      </c>
      <c r="B1718" s="10">
        <f>C1717*1.02</f>
        <v>42.84</v>
      </c>
      <c r="C1718" s="557"/>
      <c r="D1718" s="99"/>
      <c r="E1718" s="19"/>
      <c r="F1718" s="22"/>
      <c r="G1718" s="108"/>
      <c r="H1718" s="104"/>
      <c r="I1718" s="23"/>
      <c r="J1718" s="25"/>
      <c r="K1718" s="25"/>
      <c r="L1718" s="25"/>
      <c r="M1718" s="25"/>
      <c r="N1718" s="25"/>
      <c r="O1718" s="25"/>
      <c r="P1718" s="25"/>
      <c r="Q1718" s="25"/>
      <c r="R1718" s="25"/>
      <c r="S1718" s="25"/>
    </row>
    <row r="1719" spans="1:19" ht="21.75" customHeight="1" x14ac:dyDescent="0.25">
      <c r="A1719" s="5" t="s">
        <v>66</v>
      </c>
      <c r="B1719" s="6">
        <f>C1719*1.33</f>
        <v>21.28</v>
      </c>
      <c r="C1719" s="6">
        <v>16</v>
      </c>
      <c r="D1719" s="99"/>
      <c r="E1719" s="19"/>
      <c r="F1719" s="22"/>
      <c r="G1719" s="108"/>
      <c r="H1719" s="104"/>
      <c r="I1719" s="23"/>
      <c r="J1719" s="25"/>
      <c r="K1719" s="25"/>
      <c r="L1719" s="25"/>
      <c r="M1719" s="25"/>
      <c r="N1719" s="25"/>
      <c r="O1719" s="25"/>
      <c r="P1719" s="25"/>
      <c r="Q1719" s="25"/>
      <c r="R1719" s="25"/>
      <c r="S1719" s="25"/>
    </row>
    <row r="1720" spans="1:19" ht="21.75" customHeight="1" x14ac:dyDescent="0.25">
      <c r="A1720" s="9" t="s">
        <v>242</v>
      </c>
      <c r="B1720" s="10">
        <f>C1720*1.05</f>
        <v>44.1</v>
      </c>
      <c r="C1720" s="556">
        <v>42</v>
      </c>
      <c r="D1720" s="99"/>
      <c r="E1720" s="19"/>
      <c r="F1720" s="22"/>
      <c r="G1720" s="108"/>
      <c r="H1720" s="104"/>
      <c r="I1720" s="23"/>
      <c r="J1720" s="25"/>
      <c r="K1720" s="25"/>
      <c r="L1720" s="25"/>
      <c r="M1720" s="25"/>
      <c r="N1720" s="25"/>
      <c r="O1720" s="25"/>
      <c r="P1720" s="25"/>
      <c r="Q1720" s="25"/>
      <c r="R1720" s="25"/>
      <c r="S1720" s="25"/>
    </row>
    <row r="1721" spans="1:19" ht="21.75" customHeight="1" x14ac:dyDescent="0.25">
      <c r="A1721" s="9" t="s">
        <v>243</v>
      </c>
      <c r="B1721" s="10">
        <f>C1720*1.02</f>
        <v>42.84</v>
      </c>
      <c r="C1721" s="557"/>
      <c r="D1721" s="99"/>
      <c r="E1721" s="19"/>
      <c r="F1721" s="22"/>
      <c r="G1721" s="108"/>
      <c r="H1721" s="104"/>
      <c r="I1721" s="23"/>
      <c r="J1721" s="25"/>
      <c r="K1721" s="25"/>
      <c r="L1721" s="25"/>
      <c r="M1721" s="25"/>
      <c r="N1721" s="25"/>
      <c r="O1721" s="25"/>
      <c r="P1721" s="25"/>
      <c r="Q1721" s="25"/>
      <c r="R1721" s="25"/>
      <c r="S1721" s="25"/>
    </row>
    <row r="1722" spans="1:19" ht="21.75" customHeight="1" x14ac:dyDescent="0.25">
      <c r="A1722" s="451" t="s">
        <v>364</v>
      </c>
      <c r="B1722" s="452"/>
      <c r="C1722" s="453"/>
      <c r="D1722" s="199" t="s">
        <v>413</v>
      </c>
      <c r="E1722" s="328">
        <v>8.18</v>
      </c>
      <c r="F1722" s="211">
        <v>11.95</v>
      </c>
      <c r="G1722" s="326">
        <v>43.25</v>
      </c>
      <c r="H1722" s="211">
        <v>339.05</v>
      </c>
      <c r="I1722" s="442" t="s">
        <v>365</v>
      </c>
      <c r="J1722" s="25"/>
      <c r="K1722" s="25"/>
      <c r="L1722" s="25"/>
      <c r="M1722" s="25"/>
      <c r="N1722" s="25"/>
      <c r="O1722" s="25"/>
      <c r="P1722" s="25"/>
      <c r="Q1722" s="25"/>
      <c r="R1722" s="25"/>
      <c r="S1722" s="25"/>
    </row>
    <row r="1723" spans="1:19" ht="21.75" customHeight="1" x14ac:dyDescent="0.25">
      <c r="A1723" s="79" t="s">
        <v>334</v>
      </c>
      <c r="B1723" s="52">
        <f>C1723*1.35</f>
        <v>18.403200000000002</v>
      </c>
      <c r="C1723" s="52">
        <f>C1724*1.2</f>
        <v>13.632</v>
      </c>
      <c r="D1723" s="2"/>
      <c r="E1723" s="74"/>
      <c r="F1723" s="65"/>
      <c r="G1723" s="65"/>
      <c r="H1723" s="17"/>
      <c r="I1723" s="441"/>
      <c r="J1723" s="25"/>
      <c r="K1723" s="25"/>
      <c r="L1723" s="25"/>
      <c r="M1723" s="25"/>
      <c r="N1723" s="25"/>
      <c r="O1723" s="25"/>
      <c r="P1723" s="25"/>
      <c r="Q1723" s="25"/>
      <c r="R1723" s="25"/>
      <c r="S1723" s="25"/>
    </row>
    <row r="1724" spans="1:19" ht="21.75" customHeight="1" x14ac:dyDescent="0.25">
      <c r="A1724" s="390" t="s">
        <v>322</v>
      </c>
      <c r="B1724" s="50"/>
      <c r="C1724" s="50">
        <v>11.36</v>
      </c>
      <c r="D1724" s="2"/>
      <c r="E1724" s="74"/>
      <c r="F1724" s="65"/>
      <c r="G1724" s="65"/>
      <c r="H1724" s="17"/>
      <c r="I1724" s="441"/>
      <c r="J1724" s="25"/>
      <c r="K1724" s="25"/>
      <c r="L1724" s="25"/>
      <c r="M1724" s="25"/>
      <c r="N1724" s="25"/>
      <c r="O1724" s="25"/>
      <c r="P1724" s="25"/>
      <c r="Q1724" s="25"/>
      <c r="R1724" s="25"/>
      <c r="S1724" s="25"/>
    </row>
    <row r="1725" spans="1:19" ht="21.75" customHeight="1" x14ac:dyDescent="0.25">
      <c r="A1725" s="5" t="s">
        <v>323</v>
      </c>
      <c r="B1725" s="6">
        <f>C1725*1.33</f>
        <v>68.002900000000011</v>
      </c>
      <c r="C1725" s="6">
        <v>51.13</v>
      </c>
      <c r="D1725" s="106"/>
      <c r="E1725" s="105"/>
      <c r="F1725" s="105"/>
      <c r="G1725" s="105"/>
      <c r="H1725" s="104"/>
      <c r="I1725" s="441"/>
      <c r="J1725" s="25"/>
      <c r="K1725" s="25"/>
      <c r="L1725" s="25"/>
      <c r="M1725" s="25"/>
      <c r="N1725" s="25"/>
      <c r="O1725" s="25"/>
      <c r="P1725" s="25"/>
      <c r="Q1725" s="25"/>
      <c r="R1725" s="25"/>
      <c r="S1725" s="25"/>
    </row>
    <row r="1726" spans="1:19" ht="21.75" customHeight="1" x14ac:dyDescent="0.25">
      <c r="A1726" s="5" t="s">
        <v>324</v>
      </c>
      <c r="B1726" s="6">
        <f>C1726*1.43</f>
        <v>73.115899999999996</v>
      </c>
      <c r="C1726" s="6">
        <v>51.13</v>
      </c>
      <c r="D1726" s="109"/>
      <c r="E1726" s="108"/>
      <c r="F1726" s="108"/>
      <c r="G1726" s="108"/>
      <c r="H1726" s="104"/>
      <c r="I1726" s="441"/>
      <c r="J1726" s="25"/>
      <c r="K1726" s="25"/>
      <c r="L1726" s="25"/>
      <c r="M1726" s="25"/>
      <c r="N1726" s="25"/>
      <c r="O1726" s="25"/>
      <c r="P1726" s="25"/>
      <c r="Q1726" s="25"/>
      <c r="R1726" s="25"/>
      <c r="S1726" s="25"/>
    </row>
    <row r="1727" spans="1:19" ht="21.75" customHeight="1" x14ac:dyDescent="0.25">
      <c r="A1727" s="5" t="s">
        <v>325</v>
      </c>
      <c r="B1727" s="6">
        <f>C1727*1.54</f>
        <v>78.740200000000002</v>
      </c>
      <c r="C1727" s="6">
        <v>51.13</v>
      </c>
      <c r="D1727" s="109"/>
      <c r="E1727" s="109"/>
      <c r="F1727" s="109"/>
      <c r="G1727" s="109"/>
      <c r="H1727" s="104"/>
      <c r="I1727" s="441"/>
      <c r="J1727" s="25"/>
      <c r="K1727" s="25"/>
      <c r="L1727" s="25"/>
      <c r="M1727" s="25"/>
      <c r="N1727" s="25"/>
      <c r="O1727" s="25"/>
      <c r="P1727" s="25"/>
      <c r="Q1727" s="25"/>
      <c r="R1727" s="25"/>
      <c r="S1727" s="25"/>
    </row>
    <row r="1728" spans="1:19" ht="21.75" customHeight="1" x14ac:dyDescent="0.25">
      <c r="A1728" s="5" t="s">
        <v>348</v>
      </c>
      <c r="B1728" s="6">
        <f>C1728*1.67</f>
        <v>85.387100000000004</v>
      </c>
      <c r="C1728" s="6">
        <v>51.13</v>
      </c>
      <c r="D1728" s="109"/>
      <c r="E1728" s="108"/>
      <c r="F1728" s="108"/>
      <c r="G1728" s="108"/>
      <c r="H1728" s="104"/>
      <c r="I1728" s="441"/>
      <c r="J1728" s="25"/>
      <c r="K1728" s="25"/>
      <c r="L1728" s="25"/>
      <c r="M1728" s="25"/>
      <c r="N1728" s="25"/>
      <c r="O1728" s="25"/>
      <c r="P1728" s="25"/>
      <c r="Q1728" s="25"/>
      <c r="R1728" s="25"/>
      <c r="S1728" s="25"/>
    </row>
    <row r="1729" spans="1:19" ht="21.75" customHeight="1" x14ac:dyDescent="0.25">
      <c r="A1729" s="444" t="s">
        <v>361</v>
      </c>
      <c r="B1729" s="51">
        <f>C1729</f>
        <v>9.09</v>
      </c>
      <c r="C1729" s="51">
        <v>9.09</v>
      </c>
      <c r="D1729" s="106"/>
      <c r="E1729" s="105"/>
      <c r="F1729" s="105"/>
      <c r="G1729" s="105"/>
      <c r="H1729" s="104"/>
      <c r="I1729" s="440"/>
      <c r="J1729" s="25"/>
      <c r="K1729" s="25"/>
      <c r="L1729" s="25"/>
      <c r="M1729" s="25"/>
      <c r="N1729" s="25"/>
      <c r="O1729" s="25"/>
      <c r="P1729" s="25"/>
      <c r="Q1729" s="25"/>
      <c r="R1729" s="25"/>
      <c r="S1729" s="25"/>
    </row>
    <row r="1730" spans="1:19" ht="21.75" customHeight="1" x14ac:dyDescent="0.25">
      <c r="A1730" s="12" t="s">
        <v>343</v>
      </c>
      <c r="B1730" s="4">
        <f>C1730*1.25</f>
        <v>14.2</v>
      </c>
      <c r="C1730" s="22">
        <v>11.36</v>
      </c>
      <c r="D1730" s="445"/>
      <c r="E1730" s="446"/>
      <c r="F1730" s="100"/>
      <c r="G1730" s="100"/>
      <c r="H1730" s="447"/>
      <c r="I1730" s="440"/>
      <c r="J1730" s="25"/>
      <c r="K1730" s="25"/>
      <c r="L1730" s="25"/>
      <c r="M1730" s="25"/>
      <c r="N1730" s="25"/>
      <c r="O1730" s="25"/>
      <c r="P1730" s="25"/>
      <c r="Q1730" s="25"/>
      <c r="R1730" s="25"/>
      <c r="S1730" s="25"/>
    </row>
    <row r="1731" spans="1:19" ht="21.75" customHeight="1" x14ac:dyDescent="0.25">
      <c r="A1731" s="12" t="s">
        <v>328</v>
      </c>
      <c r="B1731" s="4">
        <f>C1731*1.33</f>
        <v>15.1088</v>
      </c>
      <c r="C1731" s="22">
        <v>11.36</v>
      </c>
      <c r="D1731" s="445"/>
      <c r="E1731" s="446"/>
      <c r="F1731" s="100"/>
      <c r="G1731" s="100"/>
      <c r="H1731" s="447"/>
      <c r="I1731" s="440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</row>
    <row r="1732" spans="1:19" ht="21.75" customHeight="1" x14ac:dyDescent="0.25">
      <c r="A1732" s="444" t="s">
        <v>70</v>
      </c>
      <c r="B1732" s="51">
        <f>1.19*C1732</f>
        <v>10.709999999999999</v>
      </c>
      <c r="C1732" s="51">
        <v>9</v>
      </c>
      <c r="D1732" s="445"/>
      <c r="E1732" s="446"/>
      <c r="F1732" s="100"/>
      <c r="G1732" s="100"/>
      <c r="H1732" s="447"/>
      <c r="I1732" s="440"/>
      <c r="J1732" s="25"/>
      <c r="K1732" s="25"/>
      <c r="L1732" s="25"/>
      <c r="M1732" s="25"/>
      <c r="N1732" s="25"/>
      <c r="O1732" s="25"/>
      <c r="P1732" s="25"/>
      <c r="Q1732" s="25"/>
      <c r="R1732" s="25"/>
      <c r="S1732" s="25"/>
    </row>
    <row r="1733" spans="1:19" ht="21.75" customHeight="1" x14ac:dyDescent="0.25">
      <c r="A1733" s="444" t="s">
        <v>331</v>
      </c>
      <c r="B1733" s="51">
        <f>C1733</f>
        <v>0.01</v>
      </c>
      <c r="C1733" s="51">
        <v>0.01</v>
      </c>
      <c r="D1733" s="445"/>
      <c r="E1733" s="446"/>
      <c r="F1733" s="100"/>
      <c r="G1733" s="100"/>
      <c r="H1733" s="447"/>
      <c r="I1733" s="440"/>
      <c r="J1733" s="25"/>
      <c r="K1733" s="25"/>
      <c r="L1733" s="25"/>
      <c r="M1733" s="25"/>
      <c r="N1733" s="25"/>
      <c r="O1733" s="25"/>
      <c r="P1733" s="25"/>
      <c r="Q1733" s="25"/>
      <c r="R1733" s="25"/>
      <c r="S1733" s="25"/>
    </row>
    <row r="1734" spans="1:19" ht="21.75" customHeight="1" x14ac:dyDescent="0.25">
      <c r="A1734" s="448" t="s">
        <v>362</v>
      </c>
      <c r="B1734" s="20">
        <f>C1734*1.9</f>
        <v>21.584</v>
      </c>
      <c r="C1734" s="20">
        <v>11.36</v>
      </c>
      <c r="D1734" s="445"/>
      <c r="E1734" s="446"/>
      <c r="F1734" s="100"/>
      <c r="G1734" s="100"/>
      <c r="H1734" s="447"/>
      <c r="I1734" s="440"/>
      <c r="J1734" s="25"/>
      <c r="K1734" s="25"/>
      <c r="L1734" s="25"/>
      <c r="M1734" s="25"/>
      <c r="N1734" s="25"/>
      <c r="O1734" s="25"/>
      <c r="P1734" s="25"/>
      <c r="Q1734" s="25"/>
      <c r="R1734" s="25"/>
      <c r="S1734" s="25"/>
    </row>
    <row r="1735" spans="1:19" ht="21.75" customHeight="1" x14ac:dyDescent="0.25">
      <c r="A1735" s="448" t="s">
        <v>332</v>
      </c>
      <c r="B1735" s="20">
        <f>C1735</f>
        <v>5</v>
      </c>
      <c r="C1735" s="20">
        <v>5</v>
      </c>
      <c r="D1735" s="445"/>
      <c r="E1735" s="446"/>
      <c r="F1735" s="100"/>
      <c r="G1735" s="100"/>
      <c r="H1735" s="447"/>
      <c r="I1735" s="440"/>
      <c r="J1735" s="25"/>
      <c r="K1735" s="25"/>
      <c r="L1735" s="25"/>
      <c r="M1735" s="25"/>
      <c r="N1735" s="25"/>
      <c r="O1735" s="25"/>
      <c r="P1735" s="25"/>
      <c r="Q1735" s="25"/>
      <c r="R1735" s="25"/>
      <c r="S1735" s="25"/>
    </row>
    <row r="1736" spans="1:19" ht="21.75" customHeight="1" x14ac:dyDescent="0.25">
      <c r="A1736" s="448" t="s">
        <v>301</v>
      </c>
      <c r="B1736" s="20">
        <f>C1736</f>
        <v>5</v>
      </c>
      <c r="C1736" s="20">
        <v>5</v>
      </c>
      <c r="D1736" s="445"/>
      <c r="E1736" s="446"/>
      <c r="F1736" s="100"/>
      <c r="G1736" s="100"/>
      <c r="H1736" s="447"/>
      <c r="I1736" s="440"/>
      <c r="J1736" s="25"/>
      <c r="K1736" s="25"/>
      <c r="L1736" s="25"/>
      <c r="M1736" s="25"/>
      <c r="N1736" s="25"/>
      <c r="O1736" s="25"/>
      <c r="P1736" s="25"/>
      <c r="Q1736" s="25"/>
      <c r="R1736" s="25"/>
      <c r="S1736" s="25"/>
    </row>
    <row r="1737" spans="1:19" ht="21.75" customHeight="1" x14ac:dyDescent="0.25">
      <c r="A1737" s="21" t="s">
        <v>338</v>
      </c>
      <c r="B1737" s="51">
        <f>C1737</f>
        <v>205</v>
      </c>
      <c r="C1737" s="51">
        <v>205</v>
      </c>
      <c r="D1737" s="445"/>
      <c r="E1737" s="446"/>
      <c r="F1737" s="100"/>
      <c r="G1737" s="100"/>
      <c r="H1737" s="447"/>
      <c r="I1737" s="440"/>
      <c r="J1737" s="25"/>
      <c r="K1737" s="25"/>
      <c r="L1737" s="25"/>
      <c r="M1737" s="25"/>
      <c r="N1737" s="25"/>
      <c r="O1737" s="25"/>
      <c r="P1737" s="25"/>
      <c r="Q1737" s="25"/>
      <c r="R1737" s="25"/>
      <c r="S1737" s="25"/>
    </row>
    <row r="1738" spans="1:19" ht="21.75" customHeight="1" x14ac:dyDescent="0.25">
      <c r="A1738" s="408" t="s">
        <v>340</v>
      </c>
      <c r="B1738" s="51">
        <f>C1738</f>
        <v>5</v>
      </c>
      <c r="C1738" s="51">
        <v>5</v>
      </c>
      <c r="D1738" s="445"/>
      <c r="E1738" s="446"/>
      <c r="F1738" s="100"/>
      <c r="G1738" s="100"/>
      <c r="H1738" s="447"/>
      <c r="I1738" s="440"/>
      <c r="J1738" s="25"/>
      <c r="K1738" s="25"/>
      <c r="L1738" s="25"/>
      <c r="M1738" s="25"/>
      <c r="N1738" s="25"/>
      <c r="O1738" s="25"/>
      <c r="P1738" s="25"/>
      <c r="Q1738" s="25"/>
      <c r="R1738" s="25"/>
      <c r="S1738" s="25"/>
    </row>
    <row r="1739" spans="1:19" ht="21.75" customHeight="1" x14ac:dyDescent="0.25">
      <c r="A1739" s="449" t="s">
        <v>363</v>
      </c>
      <c r="B1739" s="450">
        <f>C1739*1.35</f>
        <v>1.35</v>
      </c>
      <c r="C1739" s="450">
        <v>1</v>
      </c>
      <c r="D1739" s="543"/>
      <c r="E1739" s="371"/>
      <c r="F1739" s="371"/>
      <c r="G1739" s="371"/>
      <c r="H1739" s="542"/>
      <c r="I1739" s="440"/>
      <c r="J1739" s="25"/>
      <c r="K1739" s="25"/>
      <c r="L1739" s="25"/>
      <c r="M1739" s="25"/>
      <c r="N1739" s="25"/>
      <c r="O1739" s="25"/>
      <c r="P1739" s="25"/>
      <c r="Q1739" s="25"/>
      <c r="R1739" s="25"/>
      <c r="S1739" s="25"/>
    </row>
    <row r="1740" spans="1:19" ht="21.75" customHeight="1" x14ac:dyDescent="0.25">
      <c r="A1740" s="193" t="s">
        <v>68</v>
      </c>
      <c r="B1740" s="194"/>
      <c r="C1740" s="195"/>
      <c r="D1740" s="195">
        <v>220</v>
      </c>
      <c r="E1740" s="196">
        <f>E1741+E1750</f>
        <v>17.260000000000002</v>
      </c>
      <c r="F1740" s="196">
        <f>F1741+F1750</f>
        <v>17.989999999999998</v>
      </c>
      <c r="G1740" s="196">
        <f>G1741+G1750</f>
        <v>56.620000000000005</v>
      </c>
      <c r="H1740" s="196">
        <f>H1741+H1750</f>
        <v>410.28000000000003</v>
      </c>
      <c r="I1740" s="502"/>
      <c r="J1740" s="25"/>
      <c r="K1740" s="25"/>
      <c r="L1740" s="25"/>
      <c r="M1740" s="25"/>
      <c r="N1740" s="25"/>
      <c r="O1740" s="25"/>
      <c r="P1740" s="25"/>
      <c r="Q1740" s="25"/>
      <c r="R1740" s="25"/>
      <c r="S1740" s="25"/>
    </row>
    <row r="1741" spans="1:19" ht="21.75" customHeight="1" x14ac:dyDescent="0.25">
      <c r="A1741" s="192" t="s">
        <v>100</v>
      </c>
      <c r="B1741" s="10"/>
      <c r="C1741" s="70"/>
      <c r="D1741" s="70"/>
      <c r="E1741" s="78">
        <v>16.64</v>
      </c>
      <c r="F1741" s="78">
        <v>17.97</v>
      </c>
      <c r="G1741" s="78">
        <v>53.45</v>
      </c>
      <c r="H1741" s="78">
        <v>393.36</v>
      </c>
      <c r="I1741" s="506"/>
      <c r="J1741" s="25"/>
      <c r="K1741" s="25"/>
      <c r="L1741" s="25"/>
      <c r="M1741" s="25"/>
      <c r="N1741" s="25"/>
      <c r="O1741" s="25"/>
      <c r="P1741" s="25"/>
      <c r="Q1741" s="25"/>
      <c r="R1741" s="25"/>
      <c r="S1741" s="25"/>
    </row>
    <row r="1742" spans="1:19" ht="21.75" customHeight="1" x14ac:dyDescent="0.25">
      <c r="A1742" s="12" t="s">
        <v>44</v>
      </c>
      <c r="B1742" s="10">
        <f>C1742*1.1</f>
        <v>44</v>
      </c>
      <c r="C1742" s="10">
        <v>40</v>
      </c>
      <c r="D1742" s="11"/>
      <c r="E1742" s="78"/>
      <c r="F1742" s="78"/>
      <c r="G1742" s="78"/>
      <c r="H1742" s="78"/>
      <c r="I1742" s="506"/>
      <c r="J1742" s="25"/>
      <c r="K1742" s="25"/>
      <c r="L1742" s="25"/>
      <c r="M1742" s="25"/>
      <c r="N1742" s="25"/>
      <c r="O1742" s="25"/>
      <c r="P1742" s="25"/>
      <c r="Q1742" s="25"/>
      <c r="R1742" s="25"/>
      <c r="S1742" s="25"/>
    </row>
    <row r="1743" spans="1:19" ht="21.75" customHeight="1" x14ac:dyDescent="0.25">
      <c r="A1743" s="14" t="s">
        <v>69</v>
      </c>
      <c r="B1743" s="10">
        <f>C1743</f>
        <v>70</v>
      </c>
      <c r="C1743" s="13">
        <v>70</v>
      </c>
      <c r="D1743" s="11"/>
      <c r="E1743" s="78"/>
      <c r="F1743" s="78"/>
      <c r="G1743" s="78"/>
      <c r="H1743" s="78"/>
      <c r="I1743" s="506"/>
      <c r="J1743" s="25"/>
      <c r="K1743" s="25"/>
      <c r="L1743" s="25"/>
      <c r="M1743" s="25"/>
      <c r="N1743" s="25"/>
      <c r="O1743" s="25"/>
      <c r="P1743" s="25"/>
      <c r="Q1743" s="25"/>
      <c r="R1743" s="25"/>
      <c r="S1743" s="25"/>
    </row>
    <row r="1744" spans="1:19" ht="21.75" customHeight="1" x14ac:dyDescent="0.25">
      <c r="A1744" s="21" t="s">
        <v>89</v>
      </c>
      <c r="B1744" s="10">
        <f>C1744*1.25</f>
        <v>25</v>
      </c>
      <c r="C1744" s="540">
        <v>20</v>
      </c>
      <c r="D1744" s="11"/>
      <c r="E1744" s="78"/>
      <c r="F1744" s="78"/>
      <c r="G1744" s="78"/>
      <c r="H1744" s="78"/>
      <c r="I1744" s="506"/>
      <c r="J1744" s="25"/>
      <c r="K1744" s="25"/>
      <c r="L1744" s="25"/>
      <c r="M1744" s="25"/>
      <c r="N1744" s="25"/>
      <c r="O1744" s="25"/>
      <c r="P1744" s="25"/>
      <c r="Q1744" s="25"/>
      <c r="R1744" s="25"/>
      <c r="S1744" s="25"/>
    </row>
    <row r="1745" spans="1:19" ht="21.75" customHeight="1" x14ac:dyDescent="0.25">
      <c r="A1745" s="21" t="s">
        <v>90</v>
      </c>
      <c r="B1745" s="10">
        <f>C1745*1.33</f>
        <v>0</v>
      </c>
      <c r="C1745" s="541"/>
      <c r="D1745" s="11"/>
      <c r="E1745" s="78"/>
      <c r="F1745" s="78"/>
      <c r="G1745" s="78"/>
      <c r="H1745" s="78"/>
      <c r="I1745" s="506"/>
      <c r="J1745" s="25"/>
      <c r="K1745" s="25"/>
      <c r="L1745" s="25"/>
      <c r="M1745" s="25"/>
      <c r="N1745" s="25"/>
      <c r="O1745" s="25"/>
      <c r="P1745" s="25"/>
      <c r="Q1745" s="25"/>
      <c r="R1745" s="25"/>
      <c r="S1745" s="25"/>
    </row>
    <row r="1746" spans="1:19" ht="21.75" customHeight="1" x14ac:dyDescent="0.25">
      <c r="A1746" s="9" t="s">
        <v>70</v>
      </c>
      <c r="B1746" s="10">
        <f>C1746*1.19</f>
        <v>23.799999999999997</v>
      </c>
      <c r="C1746" s="10">
        <v>20</v>
      </c>
      <c r="D1746" s="11"/>
      <c r="E1746" s="78"/>
      <c r="F1746" s="78"/>
      <c r="G1746" s="78"/>
      <c r="H1746" s="78"/>
      <c r="I1746" s="506"/>
      <c r="J1746" s="25"/>
      <c r="K1746" s="25"/>
      <c r="L1746" s="25"/>
      <c r="M1746" s="25"/>
      <c r="N1746" s="25"/>
      <c r="O1746" s="25"/>
      <c r="P1746" s="25"/>
      <c r="Q1746" s="25"/>
      <c r="R1746" s="25"/>
      <c r="S1746" s="25"/>
    </row>
    <row r="1747" spans="1:19" ht="21.75" customHeight="1" x14ac:dyDescent="0.25">
      <c r="A1747" s="176" t="s">
        <v>71</v>
      </c>
      <c r="B1747" s="10">
        <f>C1747</f>
        <v>13</v>
      </c>
      <c r="C1747" s="10">
        <v>13</v>
      </c>
      <c r="D1747" s="11"/>
      <c r="E1747" s="78"/>
      <c r="F1747" s="78"/>
      <c r="G1747" s="78"/>
      <c r="H1747" s="78"/>
      <c r="I1747" s="506"/>
      <c r="J1747" s="25"/>
      <c r="K1747" s="25"/>
      <c r="L1747" s="25"/>
      <c r="M1747" s="25"/>
      <c r="N1747" s="25"/>
      <c r="O1747" s="25"/>
      <c r="P1747" s="25"/>
      <c r="Q1747" s="25"/>
      <c r="R1747" s="25"/>
      <c r="S1747" s="25"/>
    </row>
    <row r="1748" spans="1:19" ht="21.75" customHeight="1" x14ac:dyDescent="0.25">
      <c r="A1748" s="176" t="s">
        <v>231</v>
      </c>
      <c r="B1748" s="10">
        <f>C1748</f>
        <v>13</v>
      </c>
      <c r="C1748" s="10">
        <v>13</v>
      </c>
      <c r="D1748" s="11"/>
      <c r="E1748" s="78"/>
      <c r="F1748" s="78"/>
      <c r="G1748" s="78"/>
      <c r="H1748" s="78"/>
      <c r="I1748" s="506"/>
      <c r="J1748" s="25"/>
      <c r="K1748" s="25"/>
      <c r="L1748" s="25"/>
      <c r="M1748" s="25"/>
      <c r="N1748" s="25"/>
      <c r="O1748" s="25"/>
      <c r="P1748" s="25"/>
      <c r="Q1748" s="25"/>
      <c r="R1748" s="25"/>
      <c r="S1748" s="25"/>
    </row>
    <row r="1749" spans="1:19" ht="21.75" customHeight="1" x14ac:dyDescent="0.25">
      <c r="A1749" s="15" t="s">
        <v>73</v>
      </c>
      <c r="B1749" s="10">
        <f>C1749*1.01</f>
        <v>20.2</v>
      </c>
      <c r="C1749" s="10">
        <v>20</v>
      </c>
      <c r="D1749" s="11"/>
      <c r="E1749" s="78"/>
      <c r="F1749" s="78"/>
      <c r="G1749" s="78"/>
      <c r="H1749" s="78"/>
      <c r="I1749" s="506"/>
      <c r="J1749" s="25"/>
      <c r="K1749" s="25"/>
      <c r="L1749" s="25"/>
      <c r="M1749" s="25"/>
      <c r="N1749" s="25"/>
      <c r="O1749" s="25"/>
      <c r="P1749" s="25"/>
      <c r="Q1749" s="25"/>
      <c r="R1749" s="25"/>
      <c r="S1749" s="25"/>
    </row>
    <row r="1750" spans="1:19" ht="21.75" customHeight="1" x14ac:dyDescent="0.25">
      <c r="A1750" s="188" t="s">
        <v>135</v>
      </c>
      <c r="B1750" s="10"/>
      <c r="C1750" s="189"/>
      <c r="D1750" s="189">
        <v>50</v>
      </c>
      <c r="E1750" s="78">
        <v>0.62</v>
      </c>
      <c r="F1750" s="78">
        <v>0.02</v>
      </c>
      <c r="G1750" s="78">
        <v>3.17</v>
      </c>
      <c r="H1750" s="78">
        <v>16.920000000000002</v>
      </c>
      <c r="I1750" s="506"/>
      <c r="J1750" s="25"/>
      <c r="K1750" s="25"/>
      <c r="L1750" s="25"/>
      <c r="M1750" s="25"/>
      <c r="N1750" s="25"/>
      <c r="O1750" s="25"/>
      <c r="P1750" s="25"/>
      <c r="Q1750" s="25"/>
      <c r="R1750" s="25"/>
      <c r="S1750" s="25"/>
    </row>
    <row r="1751" spans="1:19" ht="21.75" customHeight="1" x14ac:dyDescent="0.25">
      <c r="A1751" s="15" t="s">
        <v>133</v>
      </c>
      <c r="B1751" s="10">
        <f t="shared" ref="B1751:B1756" si="36">C1751</f>
        <v>27</v>
      </c>
      <c r="C1751" s="10">
        <v>27</v>
      </c>
      <c r="D1751" s="11"/>
      <c r="E1751" s="11"/>
      <c r="F1751" s="11"/>
      <c r="G1751" s="11"/>
      <c r="H1751" s="11"/>
      <c r="I1751" s="506"/>
      <c r="J1751" s="25"/>
      <c r="K1751" s="25"/>
      <c r="L1751" s="25"/>
      <c r="M1751" s="25"/>
      <c r="N1751" s="25"/>
      <c r="O1751" s="25"/>
      <c r="P1751" s="25"/>
      <c r="Q1751" s="25"/>
      <c r="R1751" s="25"/>
      <c r="S1751" s="25"/>
    </row>
    <row r="1752" spans="1:19" ht="21.75" customHeight="1" x14ac:dyDescent="0.25">
      <c r="A1752" s="15" t="s">
        <v>85</v>
      </c>
      <c r="B1752" s="10">
        <f t="shared" si="36"/>
        <v>23.5</v>
      </c>
      <c r="C1752" s="10">
        <v>23.5</v>
      </c>
      <c r="D1752" s="11"/>
      <c r="E1752" s="11"/>
      <c r="F1752" s="11"/>
      <c r="G1752" s="11"/>
      <c r="H1752" s="11"/>
      <c r="I1752" s="506"/>
      <c r="J1752" s="25"/>
      <c r="K1752" s="25"/>
      <c r="L1752" s="25"/>
      <c r="M1752" s="25"/>
      <c r="N1752" s="25"/>
      <c r="O1752" s="25"/>
      <c r="P1752" s="25"/>
      <c r="Q1752" s="25"/>
      <c r="R1752" s="25"/>
      <c r="S1752" s="25"/>
    </row>
    <row r="1753" spans="1:19" ht="21.75" customHeight="1" x14ac:dyDescent="0.25">
      <c r="A1753" s="15" t="s">
        <v>79</v>
      </c>
      <c r="B1753" s="10">
        <f t="shared" si="36"/>
        <v>0.5</v>
      </c>
      <c r="C1753" s="10">
        <v>0.5</v>
      </c>
      <c r="D1753" s="11"/>
      <c r="E1753" s="11"/>
      <c r="F1753" s="11"/>
      <c r="G1753" s="11"/>
      <c r="H1753" s="11"/>
      <c r="I1753" s="506"/>
      <c r="J1753" s="25"/>
      <c r="K1753" s="25"/>
      <c r="L1753" s="25"/>
      <c r="M1753" s="25"/>
      <c r="N1753" s="25"/>
      <c r="O1753" s="25"/>
      <c r="P1753" s="25"/>
      <c r="Q1753" s="25"/>
      <c r="R1753" s="25"/>
      <c r="S1753" s="25"/>
    </row>
    <row r="1754" spans="1:19" ht="21.75" customHeight="1" x14ac:dyDescent="0.25">
      <c r="A1754" s="15" t="s">
        <v>104</v>
      </c>
      <c r="B1754" s="10">
        <f t="shared" si="36"/>
        <v>0.5</v>
      </c>
      <c r="C1754" s="10">
        <v>0.5</v>
      </c>
      <c r="D1754" s="11"/>
      <c r="E1754" s="11"/>
      <c r="F1754" s="11"/>
      <c r="G1754" s="11"/>
      <c r="H1754" s="11"/>
      <c r="I1754" s="506"/>
      <c r="J1754" s="25"/>
      <c r="K1754" s="25"/>
      <c r="L1754" s="25"/>
      <c r="M1754" s="25"/>
      <c r="N1754" s="25"/>
      <c r="O1754" s="25"/>
      <c r="P1754" s="25"/>
      <c r="Q1754" s="25"/>
      <c r="R1754" s="25"/>
      <c r="S1754" s="25"/>
    </row>
    <row r="1755" spans="1:19" ht="21.75" customHeight="1" x14ac:dyDescent="0.25">
      <c r="A1755" s="15" t="s">
        <v>136</v>
      </c>
      <c r="B1755" s="10">
        <f t="shared" si="36"/>
        <v>0.2</v>
      </c>
      <c r="C1755" s="10">
        <v>0.2</v>
      </c>
      <c r="D1755" s="11"/>
      <c r="E1755" s="11"/>
      <c r="F1755" s="11"/>
      <c r="G1755" s="11"/>
      <c r="H1755" s="11"/>
      <c r="I1755" s="506"/>
      <c r="J1755" s="25"/>
      <c r="K1755" s="25"/>
      <c r="L1755" s="25"/>
      <c r="M1755" s="25"/>
      <c r="N1755" s="25"/>
      <c r="O1755" s="25"/>
      <c r="P1755" s="25"/>
      <c r="Q1755" s="25"/>
      <c r="R1755" s="25"/>
      <c r="S1755" s="25"/>
    </row>
    <row r="1756" spans="1:19" ht="21.75" customHeight="1" x14ac:dyDescent="0.25">
      <c r="A1756" s="15" t="s">
        <v>137</v>
      </c>
      <c r="B1756" s="10">
        <f t="shared" si="36"/>
        <v>0.1</v>
      </c>
      <c r="C1756" s="10">
        <v>0.1</v>
      </c>
      <c r="D1756" s="11"/>
      <c r="E1756" s="11"/>
      <c r="F1756" s="11"/>
      <c r="G1756" s="11"/>
      <c r="H1756" s="11"/>
      <c r="I1756" s="506"/>
      <c r="J1756" s="25"/>
      <c r="K1756" s="25"/>
      <c r="L1756" s="25"/>
      <c r="M1756" s="25"/>
      <c r="N1756" s="25"/>
      <c r="O1756" s="25"/>
      <c r="P1756" s="25"/>
      <c r="Q1756" s="25"/>
      <c r="R1756" s="25"/>
      <c r="S1756" s="25"/>
    </row>
    <row r="1757" spans="1:19" ht="21.75" customHeight="1" x14ac:dyDescent="0.25">
      <c r="A1757" s="21" t="s">
        <v>88</v>
      </c>
      <c r="B1757" s="22">
        <f>C1757*1.2</f>
        <v>1.2</v>
      </c>
      <c r="C1757" s="22">
        <v>1</v>
      </c>
      <c r="D1757" s="46"/>
      <c r="E1757" s="8"/>
      <c r="F1757" s="8"/>
      <c r="G1757" s="8"/>
      <c r="H1757" s="317"/>
      <c r="I1757" s="506"/>
      <c r="J1757" s="25"/>
      <c r="K1757" s="25"/>
      <c r="L1757" s="25"/>
      <c r="M1757" s="25"/>
      <c r="N1757" s="25"/>
      <c r="O1757" s="25"/>
      <c r="P1757" s="25"/>
      <c r="Q1757" s="25"/>
      <c r="R1757" s="25"/>
      <c r="S1757" s="25"/>
    </row>
    <row r="1758" spans="1:19" ht="21.75" customHeight="1" x14ac:dyDescent="0.25">
      <c r="A1758" s="204" t="s">
        <v>423</v>
      </c>
      <c r="B1758" s="205"/>
      <c r="C1758" s="205"/>
      <c r="D1758" s="206">
        <v>200</v>
      </c>
      <c r="E1758" s="200">
        <v>0.26</v>
      </c>
      <c r="F1758" s="200">
        <v>7.0000000000000007E-2</v>
      </c>
      <c r="G1758" s="200">
        <v>3.99</v>
      </c>
      <c r="H1758" s="200">
        <v>19.25</v>
      </c>
      <c r="I1758" s="200" t="s">
        <v>305</v>
      </c>
      <c r="J1758" s="25"/>
      <c r="K1758" s="25"/>
      <c r="L1758" s="25"/>
      <c r="M1758" s="25"/>
      <c r="N1758" s="25"/>
      <c r="O1758" s="25"/>
      <c r="P1758" s="25"/>
      <c r="Q1758" s="25"/>
      <c r="R1758" s="25"/>
      <c r="S1758" s="25"/>
    </row>
    <row r="1759" spans="1:19" ht="21.75" customHeight="1" x14ac:dyDescent="0.25">
      <c r="A1759" s="9" t="s">
        <v>418</v>
      </c>
      <c r="B1759" s="133">
        <f t="shared" ref="B1759:B1764" si="37">C1759</f>
        <v>20</v>
      </c>
      <c r="C1759" s="133">
        <v>20</v>
      </c>
      <c r="D1759" s="6"/>
      <c r="E1759" s="22"/>
      <c r="F1759" s="22"/>
      <c r="G1759" s="22"/>
      <c r="H1759" s="52"/>
      <c r="I1759" s="22"/>
      <c r="J1759" s="25"/>
      <c r="K1759" s="25"/>
      <c r="L1759" s="25"/>
      <c r="M1759" s="25"/>
      <c r="N1759" s="25"/>
      <c r="O1759" s="25"/>
      <c r="P1759" s="25"/>
      <c r="Q1759" s="25"/>
      <c r="R1759" s="25"/>
      <c r="S1759" s="25"/>
    </row>
    <row r="1760" spans="1:19" ht="21.75" customHeight="1" x14ac:dyDescent="0.25">
      <c r="A1760" s="14" t="s">
        <v>16</v>
      </c>
      <c r="B1760" s="134">
        <f t="shared" si="37"/>
        <v>8</v>
      </c>
      <c r="C1760" s="222">
        <v>8</v>
      </c>
      <c r="D1760" s="6"/>
      <c r="E1760" s="22"/>
      <c r="F1760" s="8"/>
      <c r="G1760" s="8"/>
      <c r="H1760" s="317"/>
      <c r="I1760" s="30"/>
      <c r="J1760" s="25"/>
      <c r="K1760" s="25"/>
      <c r="L1760" s="25"/>
      <c r="M1760" s="25"/>
      <c r="N1760" s="25"/>
      <c r="O1760" s="25"/>
      <c r="P1760" s="25"/>
      <c r="Q1760" s="25"/>
      <c r="R1760" s="25"/>
      <c r="S1760" s="25"/>
    </row>
    <row r="1761" spans="1:19" ht="21.75" customHeight="1" x14ac:dyDescent="0.25">
      <c r="A1761" s="14" t="s">
        <v>106</v>
      </c>
      <c r="B1761" s="134">
        <f t="shared" si="37"/>
        <v>10</v>
      </c>
      <c r="C1761" s="222">
        <v>10</v>
      </c>
      <c r="D1761" s="6"/>
      <c r="E1761" s="22"/>
      <c r="F1761" s="8"/>
      <c r="G1761" s="8"/>
      <c r="H1761" s="317"/>
      <c r="I1761" s="30"/>
      <c r="J1761" s="25"/>
      <c r="K1761" s="25"/>
      <c r="L1761" s="25"/>
      <c r="M1761" s="25"/>
      <c r="N1761" s="25"/>
      <c r="O1761" s="25"/>
      <c r="P1761" s="25"/>
      <c r="Q1761" s="25"/>
      <c r="R1761" s="25"/>
      <c r="S1761" s="25"/>
    </row>
    <row r="1762" spans="1:19" ht="21.75" customHeight="1" x14ac:dyDescent="0.25">
      <c r="A1762" s="40" t="s">
        <v>85</v>
      </c>
      <c r="B1762" s="41">
        <f t="shared" si="37"/>
        <v>200</v>
      </c>
      <c r="C1762" s="41">
        <v>200</v>
      </c>
      <c r="D1762" s="6"/>
      <c r="E1762" s="22"/>
      <c r="F1762" s="8"/>
      <c r="G1762" s="8"/>
      <c r="H1762" s="317"/>
      <c r="I1762" s="30"/>
      <c r="J1762" s="25"/>
      <c r="K1762" s="25"/>
      <c r="L1762" s="25"/>
      <c r="M1762" s="25"/>
      <c r="N1762" s="25"/>
      <c r="O1762" s="25"/>
      <c r="P1762" s="25"/>
      <c r="Q1762" s="25"/>
      <c r="R1762" s="25"/>
      <c r="S1762" s="25"/>
    </row>
    <row r="1763" spans="1:19" ht="21.75" customHeight="1" x14ac:dyDescent="0.25">
      <c r="A1763" s="302" t="s">
        <v>110</v>
      </c>
      <c r="B1763" s="294">
        <f t="shared" si="37"/>
        <v>36</v>
      </c>
      <c r="C1763" s="294">
        <v>36</v>
      </c>
      <c r="D1763" s="234">
        <v>36</v>
      </c>
      <c r="E1763" s="200">
        <v>2.88</v>
      </c>
      <c r="F1763" s="200">
        <v>0.46</v>
      </c>
      <c r="G1763" s="200">
        <v>19.079999999999998</v>
      </c>
      <c r="H1763" s="200">
        <v>90</v>
      </c>
      <c r="I1763" s="251"/>
      <c r="J1763" s="25"/>
      <c r="K1763" s="25"/>
      <c r="L1763" s="25"/>
      <c r="M1763" s="25"/>
      <c r="N1763" s="25"/>
      <c r="O1763" s="25"/>
      <c r="P1763" s="25"/>
      <c r="Q1763" s="25"/>
      <c r="R1763" s="25"/>
      <c r="S1763" s="25"/>
    </row>
    <row r="1764" spans="1:19" ht="21.75" customHeight="1" x14ac:dyDescent="0.25">
      <c r="A1764" s="212" t="s">
        <v>78</v>
      </c>
      <c r="B1764" s="213">
        <f t="shared" si="37"/>
        <v>28</v>
      </c>
      <c r="C1764" s="213">
        <v>28</v>
      </c>
      <c r="D1764" s="214" t="s">
        <v>138</v>
      </c>
      <c r="E1764" s="200">
        <v>2.2400000000000002</v>
      </c>
      <c r="F1764" s="211">
        <v>0.33</v>
      </c>
      <c r="G1764" s="211">
        <v>13.44</v>
      </c>
      <c r="H1764" s="211">
        <v>64.400000000000006</v>
      </c>
      <c r="I1764" s="200"/>
      <c r="J1764" s="25"/>
      <c r="K1764" s="25"/>
      <c r="L1764" s="25"/>
      <c r="M1764" s="25"/>
      <c r="N1764" s="25"/>
      <c r="O1764" s="25"/>
      <c r="P1764" s="25"/>
      <c r="Q1764" s="25"/>
      <c r="R1764" s="25"/>
      <c r="S1764" s="25"/>
    </row>
    <row r="1765" spans="1:19" ht="21.75" customHeight="1" x14ac:dyDescent="0.25">
      <c r="A1765" s="424" t="s">
        <v>318</v>
      </c>
      <c r="B1765" s="385"/>
      <c r="C1765" s="385"/>
      <c r="D1765" s="394">
        <f>D1715+D1677</f>
        <v>1446</v>
      </c>
      <c r="E1765" s="386">
        <f>E1715+E1677</f>
        <v>53.62</v>
      </c>
      <c r="F1765" s="386">
        <f>F1715+F1677</f>
        <v>53.92</v>
      </c>
      <c r="G1765" s="386">
        <f>G1715+G1677</f>
        <v>232.45</v>
      </c>
      <c r="H1765" s="386">
        <f>H1715+H1677</f>
        <v>1612.27</v>
      </c>
      <c r="I1765" s="510"/>
      <c r="J1765" s="25"/>
      <c r="K1765" s="25"/>
      <c r="L1765" s="25"/>
      <c r="M1765" s="25"/>
      <c r="N1765" s="25"/>
      <c r="O1765" s="25"/>
      <c r="P1765" s="25"/>
      <c r="Q1765" s="25"/>
      <c r="R1765" s="25"/>
      <c r="S1765" s="25"/>
    </row>
    <row r="1766" spans="1:19" ht="27" customHeight="1" x14ac:dyDescent="0.25">
      <c r="A1766" s="617" t="s">
        <v>36</v>
      </c>
      <c r="B1766" s="618"/>
      <c r="C1766" s="618"/>
      <c r="D1766" s="618"/>
      <c r="E1766" s="618"/>
      <c r="F1766" s="618"/>
      <c r="G1766" s="618"/>
      <c r="H1766" s="619"/>
      <c r="I1766" s="60"/>
      <c r="J1766" s="25"/>
      <c r="K1766" s="25"/>
      <c r="L1766" s="25"/>
      <c r="M1766" s="25"/>
      <c r="N1766" s="25"/>
      <c r="O1766" s="25"/>
      <c r="P1766" s="25"/>
      <c r="Q1766" s="25"/>
      <c r="R1766" s="25"/>
      <c r="S1766" s="25"/>
    </row>
    <row r="1767" spans="1:19" ht="21.75" customHeight="1" x14ac:dyDescent="0.25">
      <c r="A1767" s="573" t="s">
        <v>2</v>
      </c>
      <c r="B1767" s="576" t="s">
        <v>3</v>
      </c>
      <c r="C1767" s="576" t="s">
        <v>4</v>
      </c>
      <c r="D1767" s="579" t="s">
        <v>5</v>
      </c>
      <c r="E1767" s="580"/>
      <c r="F1767" s="580"/>
      <c r="G1767" s="580"/>
      <c r="H1767" s="581"/>
      <c r="I1767" s="23"/>
      <c r="J1767" s="25"/>
      <c r="K1767" s="25"/>
      <c r="L1767" s="25"/>
      <c r="M1767" s="25"/>
      <c r="N1767" s="25"/>
      <c r="O1767" s="25"/>
      <c r="P1767" s="25"/>
      <c r="Q1767" s="25"/>
      <c r="R1767" s="25"/>
      <c r="S1767" s="25"/>
    </row>
    <row r="1768" spans="1:19" ht="21.75" customHeight="1" x14ac:dyDescent="0.25">
      <c r="A1768" s="574"/>
      <c r="B1768" s="577"/>
      <c r="C1768" s="577"/>
      <c r="D1768" s="591" t="s">
        <v>6</v>
      </c>
      <c r="E1768" s="573" t="s">
        <v>7</v>
      </c>
      <c r="F1768" s="573" t="s">
        <v>8</v>
      </c>
      <c r="G1768" s="573" t="s">
        <v>9</v>
      </c>
      <c r="H1768" s="582" t="s">
        <v>10</v>
      </c>
      <c r="I1768" s="23"/>
      <c r="J1768" s="25"/>
      <c r="K1768" s="25"/>
      <c r="L1768" s="25"/>
      <c r="M1768" s="25"/>
      <c r="N1768" s="25"/>
      <c r="O1768" s="25"/>
      <c r="P1768" s="25"/>
      <c r="Q1768" s="25"/>
      <c r="R1768" s="25"/>
      <c r="S1768" s="25"/>
    </row>
    <row r="1769" spans="1:19" ht="21.75" customHeight="1" x14ac:dyDescent="0.25">
      <c r="A1769" s="575"/>
      <c r="B1769" s="578"/>
      <c r="C1769" s="578"/>
      <c r="D1769" s="592"/>
      <c r="E1769" s="575"/>
      <c r="F1769" s="575"/>
      <c r="G1769" s="575"/>
      <c r="H1769" s="583"/>
      <c r="I1769" s="19"/>
      <c r="J1769" s="25"/>
      <c r="K1769" s="25"/>
      <c r="L1769" s="25"/>
      <c r="M1769" s="25"/>
      <c r="N1769" s="25"/>
      <c r="O1769" s="25"/>
      <c r="P1769" s="25"/>
      <c r="Q1769" s="25"/>
      <c r="R1769" s="25"/>
      <c r="S1769" s="25"/>
    </row>
    <row r="1770" spans="1:19" ht="21.75" customHeight="1" x14ac:dyDescent="0.25">
      <c r="A1770" s="567" t="s">
        <v>42</v>
      </c>
      <c r="B1770" s="567"/>
      <c r="C1770" s="567"/>
      <c r="D1770" s="232">
        <f>D1771+D1780+D1796+D1804+D1809+D1808</f>
        <v>626</v>
      </c>
      <c r="E1770" s="203">
        <f>E1771+E1780+E1796+E1804+E1809+E1808</f>
        <v>21.48</v>
      </c>
      <c r="F1770" s="203">
        <f>F1771+F1780+F1796+F1804+F1809+F1808</f>
        <v>23.99</v>
      </c>
      <c r="G1770" s="203">
        <f>G1771+G1780+G1796+G1804+G1809+G1808</f>
        <v>92.78</v>
      </c>
      <c r="H1770" s="203">
        <f>H1771+H1780+H1796+H1804+H1809+H1808</f>
        <v>667.3599999999999</v>
      </c>
      <c r="I1770" s="284"/>
      <c r="J1770" s="25"/>
      <c r="K1770" s="25"/>
      <c r="L1770" s="25"/>
      <c r="M1770" s="25"/>
      <c r="N1770" s="25"/>
      <c r="O1770" s="25"/>
      <c r="P1770" s="25"/>
      <c r="Q1770" s="25"/>
      <c r="R1770" s="25"/>
      <c r="S1770" s="25"/>
    </row>
    <row r="1771" spans="1:19" ht="21.75" customHeight="1" x14ac:dyDescent="0.25">
      <c r="A1771" s="9" t="s">
        <v>242</v>
      </c>
      <c r="B1771" s="10">
        <f>C1771*1.05</f>
        <v>42</v>
      </c>
      <c r="C1771" s="556">
        <v>40</v>
      </c>
      <c r="D1771" s="326">
        <v>100</v>
      </c>
      <c r="E1771" s="196">
        <v>1.78</v>
      </c>
      <c r="F1771" s="196">
        <v>10.8</v>
      </c>
      <c r="G1771" s="196">
        <v>8.56</v>
      </c>
      <c r="H1771" s="196">
        <v>137.19999999999999</v>
      </c>
      <c r="I1771" s="358"/>
      <c r="J1771" s="25"/>
      <c r="K1771" s="25"/>
      <c r="L1771" s="25"/>
      <c r="M1771" s="25"/>
      <c r="N1771" s="25"/>
      <c r="O1771" s="25"/>
      <c r="P1771" s="25"/>
      <c r="Q1771" s="25"/>
      <c r="R1771" s="25"/>
      <c r="S1771" s="25"/>
    </row>
    <row r="1772" spans="1:19" ht="21.75" customHeight="1" x14ac:dyDescent="0.25">
      <c r="A1772" s="9" t="s">
        <v>243</v>
      </c>
      <c r="B1772" s="10">
        <f>C1771*1.02</f>
        <v>40.799999999999997</v>
      </c>
      <c r="C1772" s="557"/>
      <c r="D1772" s="2"/>
      <c r="E1772" s="74"/>
      <c r="F1772" s="65"/>
      <c r="G1772" s="65"/>
      <c r="H1772" s="17"/>
      <c r="I1772" s="522"/>
      <c r="J1772" s="25"/>
      <c r="K1772" s="25"/>
      <c r="L1772" s="25"/>
      <c r="M1772" s="25"/>
      <c r="N1772" s="25"/>
      <c r="O1772" s="25"/>
      <c r="P1772" s="25"/>
      <c r="Q1772" s="25"/>
      <c r="R1772" s="25"/>
      <c r="S1772" s="25"/>
    </row>
    <row r="1773" spans="1:19" ht="21.75" customHeight="1" x14ac:dyDescent="0.25">
      <c r="A1773" s="110" t="s">
        <v>116</v>
      </c>
      <c r="B1773" s="62">
        <f>C1773*1.25</f>
        <v>75</v>
      </c>
      <c r="C1773" s="62">
        <v>60</v>
      </c>
      <c r="D1773" s="2"/>
      <c r="E1773" s="74"/>
      <c r="F1773" s="65"/>
      <c r="G1773" s="65"/>
      <c r="H1773" s="17"/>
      <c r="I1773" s="522"/>
      <c r="J1773" s="25"/>
      <c r="K1773" s="25"/>
      <c r="L1773" s="25"/>
      <c r="M1773" s="25"/>
      <c r="N1773" s="25"/>
      <c r="O1773" s="25"/>
      <c r="P1773" s="25"/>
      <c r="Q1773" s="25"/>
      <c r="R1773" s="25"/>
      <c r="S1773" s="25"/>
    </row>
    <row r="1774" spans="1:19" ht="21.75" customHeight="1" x14ac:dyDescent="0.25">
      <c r="A1774" s="97" t="s">
        <v>150</v>
      </c>
      <c r="B1774" s="62">
        <f>C1774*1.35</f>
        <v>81</v>
      </c>
      <c r="C1774" s="62">
        <v>60</v>
      </c>
      <c r="D1774" s="2"/>
      <c r="E1774" s="74"/>
      <c r="F1774" s="65"/>
      <c r="G1774" s="65"/>
      <c r="H1774" s="17"/>
      <c r="I1774" s="522"/>
      <c r="J1774" s="25"/>
      <c r="K1774" s="25"/>
      <c r="L1774" s="25"/>
      <c r="M1774" s="25"/>
      <c r="N1774" s="25"/>
      <c r="O1774" s="25"/>
      <c r="P1774" s="25"/>
      <c r="Q1774" s="25"/>
      <c r="R1774" s="25"/>
      <c r="S1774" s="25"/>
    </row>
    <row r="1775" spans="1:19" ht="21.75" customHeight="1" x14ac:dyDescent="0.25">
      <c r="A1775" s="9" t="s">
        <v>71</v>
      </c>
      <c r="B1775" s="10">
        <f>C1775</f>
        <v>7</v>
      </c>
      <c r="C1775" s="550">
        <v>7</v>
      </c>
      <c r="D1775" s="2"/>
      <c r="E1775" s="74"/>
      <c r="F1775" s="65"/>
      <c r="G1775" s="65"/>
      <c r="H1775" s="17"/>
      <c r="I1775" s="522"/>
      <c r="J1775" s="25"/>
      <c r="K1775" s="25"/>
      <c r="L1775" s="25"/>
      <c r="M1775" s="25"/>
      <c r="N1775" s="25"/>
      <c r="O1775" s="25"/>
      <c r="P1775" s="25"/>
      <c r="Q1775" s="25"/>
      <c r="R1775" s="25"/>
      <c r="S1775" s="25"/>
    </row>
    <row r="1776" spans="1:19" ht="21.75" customHeight="1" x14ac:dyDescent="0.25">
      <c r="A1776" s="552" t="s">
        <v>421</v>
      </c>
      <c r="B1776" s="55"/>
      <c r="C1776" s="553">
        <v>10</v>
      </c>
      <c r="D1776" s="109"/>
      <c r="E1776" s="137"/>
      <c r="F1776" s="137"/>
      <c r="G1776" s="137"/>
      <c r="H1776" s="24"/>
      <c r="I1776" s="522"/>
      <c r="J1776" s="25"/>
      <c r="K1776" s="25"/>
      <c r="L1776" s="25"/>
      <c r="M1776" s="25"/>
      <c r="N1776" s="25"/>
      <c r="O1776" s="25"/>
      <c r="P1776" s="25"/>
      <c r="Q1776" s="25"/>
      <c r="R1776" s="25"/>
      <c r="S1776" s="25"/>
    </row>
    <row r="1777" spans="1:19" ht="21.75" customHeight="1" x14ac:dyDescent="0.25">
      <c r="A1777" s="554" t="s">
        <v>422</v>
      </c>
      <c r="B1777" s="555">
        <f>C1777</f>
        <v>4</v>
      </c>
      <c r="C1777" s="550">
        <v>4</v>
      </c>
      <c r="D1777" s="109"/>
      <c r="E1777" s="109"/>
      <c r="F1777" s="109"/>
      <c r="G1777" s="109"/>
      <c r="H1777" s="104"/>
      <c r="I1777" s="522"/>
      <c r="J1777" s="25"/>
      <c r="K1777" s="25"/>
      <c r="L1777" s="25"/>
      <c r="M1777" s="25"/>
      <c r="N1777" s="25"/>
      <c r="O1777" s="25"/>
      <c r="P1777" s="25"/>
      <c r="Q1777" s="25"/>
      <c r="R1777" s="25"/>
      <c r="S1777" s="25"/>
    </row>
    <row r="1778" spans="1:19" ht="21.75" customHeight="1" x14ac:dyDescent="0.25">
      <c r="A1778" s="9" t="s">
        <v>104</v>
      </c>
      <c r="B1778" s="10">
        <f>C1778</f>
        <v>2</v>
      </c>
      <c r="C1778" s="550">
        <v>2</v>
      </c>
      <c r="D1778" s="109"/>
      <c r="E1778" s="109"/>
      <c r="F1778" s="109"/>
      <c r="G1778" s="109"/>
      <c r="H1778" s="104"/>
      <c r="I1778" s="522"/>
      <c r="J1778" s="25"/>
      <c r="K1778" s="25"/>
      <c r="L1778" s="25"/>
      <c r="M1778" s="25"/>
      <c r="N1778" s="25"/>
      <c r="O1778" s="25"/>
      <c r="P1778" s="25"/>
      <c r="Q1778" s="25"/>
      <c r="R1778" s="25"/>
      <c r="S1778" s="25"/>
    </row>
    <row r="1779" spans="1:19" ht="21.75" customHeight="1" x14ac:dyDescent="0.25">
      <c r="A1779" s="9" t="s">
        <v>85</v>
      </c>
      <c r="B1779" s="10">
        <f>C1779</f>
        <v>4</v>
      </c>
      <c r="C1779" s="550">
        <v>4</v>
      </c>
      <c r="D1779" s="109"/>
      <c r="E1779" s="109"/>
      <c r="F1779" s="109"/>
      <c r="G1779" s="109"/>
      <c r="H1779" s="104"/>
      <c r="I1779" s="522"/>
      <c r="J1779" s="25"/>
      <c r="K1779" s="25"/>
      <c r="L1779" s="25"/>
      <c r="M1779" s="25"/>
      <c r="N1779" s="25"/>
      <c r="O1779" s="25"/>
      <c r="P1779" s="25"/>
      <c r="Q1779" s="25"/>
      <c r="R1779" s="25"/>
      <c r="S1779" s="25"/>
    </row>
    <row r="1780" spans="1:19" ht="22.5" customHeight="1" x14ac:dyDescent="0.25">
      <c r="A1780" s="360" t="s">
        <v>290</v>
      </c>
      <c r="B1780" s="360"/>
      <c r="C1780" s="360"/>
      <c r="D1780" s="372">
        <v>100</v>
      </c>
      <c r="E1780" s="113">
        <v>11.21</v>
      </c>
      <c r="F1780" s="113">
        <v>8.8699999999999992</v>
      </c>
      <c r="G1780" s="113">
        <v>16.38</v>
      </c>
      <c r="H1780" s="113">
        <v>198.66</v>
      </c>
      <c r="I1780" s="358"/>
      <c r="J1780" s="25"/>
      <c r="K1780" s="25"/>
      <c r="L1780" s="25"/>
      <c r="M1780" s="25"/>
      <c r="N1780" s="25"/>
      <c r="O1780" s="25"/>
      <c r="P1780" s="25"/>
      <c r="Q1780" s="25"/>
      <c r="R1780" s="25"/>
      <c r="S1780" s="25"/>
    </row>
    <row r="1781" spans="1:19" ht="30.75" customHeight="1" x14ac:dyDescent="0.25">
      <c r="A1781" s="9" t="s">
        <v>121</v>
      </c>
      <c r="B1781" s="133">
        <f>C1781*1.7</f>
        <v>110.5</v>
      </c>
      <c r="C1781" s="586">
        <v>65</v>
      </c>
      <c r="D1781" s="111"/>
      <c r="E1781" s="17"/>
      <c r="F1781" s="17"/>
      <c r="G1781" s="17"/>
      <c r="H1781" s="17"/>
      <c r="I1781" s="30"/>
      <c r="J1781" s="25"/>
      <c r="K1781" s="25"/>
      <c r="L1781" s="25"/>
      <c r="M1781" s="25"/>
      <c r="N1781" s="25"/>
      <c r="O1781" s="25"/>
      <c r="P1781" s="25"/>
      <c r="Q1781" s="25"/>
      <c r="R1781" s="25"/>
      <c r="S1781" s="25"/>
    </row>
    <row r="1782" spans="1:19" ht="21.75" customHeight="1" x14ac:dyDescent="0.25">
      <c r="A1782" s="14" t="s">
        <v>122</v>
      </c>
      <c r="B1782" s="134">
        <f>C1781*1.6</f>
        <v>104</v>
      </c>
      <c r="C1782" s="587"/>
      <c r="D1782" s="111"/>
      <c r="E1782" s="17"/>
      <c r="F1782" s="17"/>
      <c r="G1782" s="17"/>
      <c r="H1782" s="17"/>
      <c r="I1782" s="30"/>
      <c r="J1782" s="25"/>
      <c r="K1782" s="25"/>
      <c r="L1782" s="25"/>
      <c r="M1782" s="25"/>
      <c r="N1782" s="25"/>
      <c r="O1782" s="25"/>
      <c r="P1782" s="25"/>
      <c r="Q1782" s="25"/>
      <c r="R1782" s="25"/>
      <c r="S1782" s="25"/>
    </row>
    <row r="1783" spans="1:19" ht="21.75" customHeight="1" x14ac:dyDescent="0.25">
      <c r="A1783" s="40" t="s">
        <v>70</v>
      </c>
      <c r="B1783" s="41">
        <f>C1783*1.19</f>
        <v>26.18</v>
      </c>
      <c r="C1783" s="41">
        <f>C1784*2</f>
        <v>22</v>
      </c>
      <c r="D1783" s="75"/>
      <c r="E1783" s="8"/>
      <c r="F1783" s="8"/>
      <c r="G1783" s="8"/>
      <c r="H1783" s="17"/>
      <c r="I1783" s="317"/>
      <c r="J1783" s="25"/>
      <c r="K1783" s="25"/>
      <c r="L1783" s="25"/>
      <c r="M1783" s="25"/>
      <c r="N1783" s="25"/>
      <c r="O1783" s="25"/>
      <c r="P1783" s="25"/>
      <c r="Q1783" s="25"/>
      <c r="R1783" s="25"/>
      <c r="S1783" s="25"/>
    </row>
    <row r="1784" spans="1:19" ht="21.75" customHeight="1" x14ac:dyDescent="0.25">
      <c r="A1784" s="257" t="s">
        <v>154</v>
      </c>
      <c r="B1784" s="41"/>
      <c r="C1784" s="261">
        <v>11</v>
      </c>
      <c r="D1784" s="75"/>
      <c r="E1784" s="8"/>
      <c r="F1784" s="8"/>
      <c r="G1784" s="8"/>
      <c r="H1784" s="17"/>
      <c r="I1784" s="317"/>
      <c r="J1784" s="25"/>
      <c r="K1784" s="25"/>
      <c r="L1784" s="25"/>
      <c r="M1784" s="25"/>
      <c r="N1784" s="25"/>
      <c r="O1784" s="25"/>
      <c r="P1784" s="25"/>
      <c r="Q1784" s="25"/>
      <c r="R1784" s="25"/>
      <c r="S1784" s="25"/>
    </row>
    <row r="1785" spans="1:19" ht="21.75" customHeight="1" x14ac:dyDescent="0.25">
      <c r="A1785" s="18" t="s">
        <v>123</v>
      </c>
      <c r="B1785" s="19">
        <f>C1785</f>
        <v>3.75</v>
      </c>
      <c r="C1785" s="19">
        <v>3.75</v>
      </c>
      <c r="D1785" s="100"/>
      <c r="E1785" s="19"/>
      <c r="F1785" s="19"/>
      <c r="G1785" s="19"/>
      <c r="H1785" s="71"/>
      <c r="I1785" s="19"/>
      <c r="J1785" s="25"/>
      <c r="K1785" s="25"/>
      <c r="L1785" s="25"/>
      <c r="M1785" s="25"/>
      <c r="N1785" s="25"/>
      <c r="O1785" s="25"/>
      <c r="P1785" s="25"/>
      <c r="Q1785" s="25"/>
      <c r="R1785" s="25"/>
      <c r="S1785" s="25"/>
    </row>
    <row r="1786" spans="1:19" ht="21.75" customHeight="1" x14ac:dyDescent="0.25">
      <c r="A1786" s="18" t="s">
        <v>80</v>
      </c>
      <c r="B1786" s="19">
        <f>C1786</f>
        <v>3</v>
      </c>
      <c r="C1786" s="19">
        <v>3</v>
      </c>
      <c r="D1786" s="100"/>
      <c r="E1786" s="19"/>
      <c r="F1786" s="19"/>
      <c r="G1786" s="19"/>
      <c r="H1786" s="71"/>
      <c r="I1786" s="19"/>
      <c r="J1786" s="25"/>
      <c r="K1786" s="25"/>
      <c r="L1786" s="25"/>
      <c r="M1786" s="25"/>
      <c r="N1786" s="25"/>
      <c r="O1786" s="25"/>
      <c r="P1786" s="25"/>
      <c r="Q1786" s="25"/>
      <c r="R1786" s="25"/>
      <c r="S1786" s="25"/>
    </row>
    <row r="1787" spans="1:19" ht="21.75" customHeight="1" x14ac:dyDescent="0.25">
      <c r="A1787" s="18" t="s">
        <v>301</v>
      </c>
      <c r="B1787" s="19">
        <v>3</v>
      </c>
      <c r="C1787" s="19">
        <v>3</v>
      </c>
      <c r="D1787" s="100"/>
      <c r="E1787" s="19"/>
      <c r="F1787" s="19"/>
      <c r="G1787" s="19"/>
      <c r="H1787" s="71"/>
      <c r="I1787" s="19"/>
      <c r="J1787" s="25"/>
      <c r="K1787" s="25"/>
      <c r="L1787" s="25"/>
      <c r="M1787" s="25"/>
      <c r="N1787" s="25"/>
      <c r="O1787" s="25"/>
      <c r="P1787" s="25"/>
      <c r="Q1787" s="25"/>
      <c r="R1787" s="25"/>
      <c r="S1787" s="25"/>
    </row>
    <row r="1788" spans="1:19" ht="21.75" customHeight="1" x14ac:dyDescent="0.25">
      <c r="A1788" s="18" t="s">
        <v>102</v>
      </c>
      <c r="B1788" s="19">
        <f>C1788</f>
        <v>3.12</v>
      </c>
      <c r="C1788" s="19">
        <v>3.12</v>
      </c>
      <c r="D1788" s="100"/>
      <c r="E1788" s="19"/>
      <c r="F1788" s="19"/>
      <c r="G1788" s="19"/>
      <c r="H1788" s="71"/>
      <c r="I1788" s="19"/>
      <c r="J1788" s="25"/>
      <c r="K1788" s="25"/>
      <c r="L1788" s="25"/>
      <c r="M1788" s="25"/>
      <c r="N1788" s="25"/>
      <c r="O1788" s="25"/>
      <c r="P1788" s="25"/>
      <c r="Q1788" s="25"/>
      <c r="R1788" s="25"/>
      <c r="S1788" s="25"/>
    </row>
    <row r="1789" spans="1:19" ht="21.75" customHeight="1" x14ac:dyDescent="0.25">
      <c r="A1789" s="18" t="s">
        <v>79</v>
      </c>
      <c r="B1789" s="19">
        <v>0.27</v>
      </c>
      <c r="C1789" s="19">
        <v>0.27</v>
      </c>
      <c r="D1789" s="20"/>
      <c r="E1789" s="19"/>
      <c r="F1789" s="19"/>
      <c r="G1789" s="19"/>
      <c r="H1789" s="71"/>
      <c r="I1789" s="19"/>
      <c r="J1789" s="25"/>
      <c r="K1789" s="25"/>
      <c r="L1789" s="25"/>
      <c r="M1789" s="25"/>
      <c r="N1789" s="25"/>
      <c r="O1789" s="25"/>
      <c r="P1789" s="25"/>
      <c r="Q1789" s="25"/>
      <c r="R1789" s="25"/>
      <c r="S1789" s="25"/>
    </row>
    <row r="1790" spans="1:19" ht="21.75" customHeight="1" x14ac:dyDescent="0.25">
      <c r="A1790" s="18" t="s">
        <v>300</v>
      </c>
      <c r="B1790" s="19">
        <f>C1790*1.05</f>
        <v>31.5</v>
      </c>
      <c r="C1790" s="238">
        <v>30</v>
      </c>
      <c r="D1790" s="20"/>
      <c r="E1790" s="19"/>
      <c r="F1790" s="19"/>
      <c r="G1790" s="19"/>
      <c r="H1790" s="71"/>
      <c r="I1790" s="19"/>
      <c r="J1790" s="25"/>
      <c r="K1790" s="25"/>
      <c r="L1790" s="25"/>
      <c r="M1790" s="25"/>
      <c r="N1790" s="25"/>
      <c r="O1790" s="25"/>
      <c r="P1790" s="25"/>
      <c r="Q1790" s="25"/>
      <c r="R1790" s="25"/>
      <c r="S1790" s="25"/>
    </row>
    <row r="1791" spans="1:19" ht="21.75" customHeight="1" x14ac:dyDescent="0.25">
      <c r="A1791" s="21" t="s">
        <v>124</v>
      </c>
      <c r="B1791" s="19">
        <f>C1791</f>
        <v>3.75</v>
      </c>
      <c r="C1791" s="238">
        <v>3.75</v>
      </c>
      <c r="D1791" s="20"/>
      <c r="E1791" s="19"/>
      <c r="F1791" s="19"/>
      <c r="G1791" s="19"/>
      <c r="H1791" s="71"/>
      <c r="I1791" s="19"/>
      <c r="J1791" s="25"/>
      <c r="K1791" s="25"/>
      <c r="L1791" s="25"/>
      <c r="M1791" s="25"/>
      <c r="N1791" s="25"/>
      <c r="O1791" s="25"/>
      <c r="P1791" s="25"/>
      <c r="Q1791" s="25"/>
      <c r="R1791" s="25"/>
      <c r="S1791" s="25"/>
    </row>
    <row r="1792" spans="1:19" ht="21.75" customHeight="1" x14ac:dyDescent="0.25">
      <c r="A1792" s="240" t="s">
        <v>84</v>
      </c>
      <c r="B1792" s="19"/>
      <c r="C1792" s="258">
        <f>C1791+C1781+C1784+C1785+C1788+C1789+C1790</f>
        <v>116.89</v>
      </c>
      <c r="D1792" s="20"/>
      <c r="E1792" s="19"/>
      <c r="F1792" s="19"/>
      <c r="G1792" s="19"/>
      <c r="H1792" s="71"/>
      <c r="I1792" s="19"/>
      <c r="J1792" s="25"/>
      <c r="K1792" s="25"/>
      <c r="L1792" s="25"/>
      <c r="M1792" s="25"/>
      <c r="N1792" s="25"/>
      <c r="O1792" s="25"/>
      <c r="P1792" s="25"/>
      <c r="Q1792" s="25"/>
      <c r="R1792" s="25"/>
      <c r="S1792" s="25"/>
    </row>
    <row r="1793" spans="1:19" ht="21.75" customHeight="1" x14ac:dyDescent="0.25">
      <c r="A1793" s="21" t="s">
        <v>127</v>
      </c>
      <c r="B1793" s="19">
        <v>5</v>
      </c>
      <c r="C1793" s="238">
        <v>5</v>
      </c>
      <c r="D1793" s="20"/>
      <c r="E1793" s="19"/>
      <c r="F1793" s="19"/>
      <c r="G1793" s="19"/>
      <c r="H1793" s="71"/>
      <c r="I1793" s="19"/>
      <c r="J1793" s="25"/>
      <c r="K1793" s="25"/>
      <c r="L1793" s="25"/>
      <c r="M1793" s="25"/>
      <c r="N1793" s="25"/>
      <c r="O1793" s="25"/>
      <c r="P1793" s="25"/>
      <c r="Q1793" s="25"/>
      <c r="R1793" s="25"/>
      <c r="S1793" s="25"/>
    </row>
    <row r="1794" spans="1:19" ht="21.75" customHeight="1" x14ac:dyDescent="0.25">
      <c r="A1794" s="240" t="s">
        <v>128</v>
      </c>
      <c r="B1794" s="19"/>
      <c r="C1794" s="258">
        <f>C1793+C1792</f>
        <v>121.89</v>
      </c>
      <c r="D1794" s="20"/>
      <c r="E1794" s="19"/>
      <c r="F1794" s="19"/>
      <c r="G1794" s="19"/>
      <c r="H1794" s="71"/>
      <c r="I1794" s="19"/>
      <c r="J1794" s="25"/>
      <c r="K1794" s="25"/>
      <c r="L1794" s="25"/>
      <c r="M1794" s="25"/>
      <c r="N1794" s="25"/>
      <c r="O1794" s="25"/>
      <c r="P1794" s="25"/>
      <c r="Q1794" s="25"/>
      <c r="R1794" s="25"/>
      <c r="S1794" s="25"/>
    </row>
    <row r="1795" spans="1:19" ht="21.75" customHeight="1" x14ac:dyDescent="0.25">
      <c r="A1795" s="21" t="s">
        <v>129</v>
      </c>
      <c r="B1795" s="10">
        <f>C1795</f>
        <v>2</v>
      </c>
      <c r="C1795" s="517">
        <v>2</v>
      </c>
      <c r="D1795" s="20"/>
      <c r="E1795" s="19"/>
      <c r="F1795" s="19"/>
      <c r="G1795" s="19"/>
      <c r="H1795" s="71"/>
      <c r="I1795" s="19"/>
    </row>
    <row r="1796" spans="1:19" ht="21.75" customHeight="1" x14ac:dyDescent="0.25">
      <c r="A1796" s="309" t="s">
        <v>225</v>
      </c>
      <c r="B1796" s="294"/>
      <c r="C1796" s="294"/>
      <c r="D1796" s="297">
        <v>180</v>
      </c>
      <c r="E1796" s="200">
        <v>4.63</v>
      </c>
      <c r="F1796" s="200">
        <v>3.76</v>
      </c>
      <c r="G1796" s="200">
        <v>35.85</v>
      </c>
      <c r="H1796" s="200">
        <v>191.42</v>
      </c>
      <c r="I1796" s="295" t="s">
        <v>308</v>
      </c>
      <c r="J1796" s="25"/>
      <c r="K1796" s="25"/>
      <c r="L1796" s="25"/>
      <c r="M1796" s="25"/>
      <c r="N1796" s="25"/>
      <c r="O1796" s="25"/>
      <c r="P1796" s="25"/>
      <c r="Q1796" s="25"/>
      <c r="R1796" s="25"/>
      <c r="S1796" s="25"/>
    </row>
    <row r="1797" spans="1:19" ht="21.75" customHeight="1" x14ac:dyDescent="0.25">
      <c r="A1797" s="15" t="s">
        <v>182</v>
      </c>
      <c r="B1797" s="44">
        <f>C1797*1.33</f>
        <v>219.45000000000002</v>
      </c>
      <c r="C1797" s="558">
        <v>165</v>
      </c>
      <c r="D1797" s="281"/>
      <c r="E1797" s="317"/>
      <c r="F1797" s="317"/>
      <c r="G1797" s="317"/>
      <c r="H1797" s="317"/>
      <c r="I1797" s="281"/>
      <c r="J1797" s="25"/>
      <c r="K1797" s="25"/>
      <c r="L1797" s="25"/>
      <c r="M1797" s="25"/>
      <c r="N1797" s="25"/>
      <c r="O1797" s="25"/>
      <c r="P1797" s="25"/>
      <c r="Q1797" s="25"/>
      <c r="R1797" s="25"/>
      <c r="S1797" s="25"/>
    </row>
    <row r="1798" spans="1:19" ht="21.75" customHeight="1" x14ac:dyDescent="0.25">
      <c r="A1798" s="15" t="s">
        <v>183</v>
      </c>
      <c r="B1798" s="44">
        <f>C1797*1.43</f>
        <v>235.95</v>
      </c>
      <c r="C1798" s="559"/>
      <c r="D1798" s="281"/>
      <c r="E1798" s="317"/>
      <c r="F1798" s="317"/>
      <c r="G1798" s="317"/>
      <c r="H1798" s="317"/>
      <c r="I1798" s="281"/>
      <c r="J1798" s="25"/>
      <c r="K1798" s="25"/>
      <c r="L1798" s="25"/>
      <c r="M1798" s="25"/>
      <c r="N1798" s="25"/>
      <c r="O1798" s="25"/>
      <c r="P1798" s="25"/>
      <c r="Q1798" s="25"/>
      <c r="R1798" s="25"/>
      <c r="S1798" s="25"/>
    </row>
    <row r="1799" spans="1:19" ht="21.75" customHeight="1" x14ac:dyDescent="0.25">
      <c r="A1799" s="15" t="s">
        <v>184</v>
      </c>
      <c r="B1799" s="44">
        <f>C1797*1.54</f>
        <v>254.1</v>
      </c>
      <c r="C1799" s="559"/>
      <c r="D1799" s="281"/>
      <c r="E1799" s="317"/>
      <c r="F1799" s="317"/>
      <c r="G1799" s="317"/>
      <c r="H1799" s="317"/>
      <c r="I1799" s="281"/>
      <c r="J1799" s="25"/>
      <c r="K1799" s="25"/>
      <c r="L1799" s="25"/>
      <c r="M1799" s="25"/>
      <c r="N1799" s="25"/>
      <c r="O1799" s="25"/>
      <c r="P1799" s="25"/>
      <c r="Q1799" s="25"/>
      <c r="R1799" s="25"/>
      <c r="S1799" s="25"/>
    </row>
    <row r="1800" spans="1:19" ht="21.75" customHeight="1" x14ac:dyDescent="0.25">
      <c r="A1800" s="15" t="s">
        <v>185</v>
      </c>
      <c r="B1800" s="44">
        <f>C1797*1.67</f>
        <v>275.55</v>
      </c>
      <c r="C1800" s="560"/>
      <c r="D1800" s="281"/>
      <c r="E1800" s="317"/>
      <c r="F1800" s="317"/>
      <c r="G1800" s="317"/>
      <c r="H1800" s="317"/>
      <c r="I1800" s="281"/>
      <c r="J1800" s="25"/>
      <c r="K1800" s="25"/>
      <c r="L1800" s="25"/>
      <c r="M1800" s="25"/>
      <c r="N1800" s="25"/>
      <c r="O1800" s="25"/>
      <c r="P1800" s="25"/>
      <c r="Q1800" s="25"/>
      <c r="R1800" s="25"/>
      <c r="S1800" s="25"/>
    </row>
    <row r="1801" spans="1:19" ht="21.75" customHeight="1" x14ac:dyDescent="0.25">
      <c r="A1801" s="21" t="s">
        <v>205</v>
      </c>
      <c r="B1801" s="10">
        <f>C1801</f>
        <v>0.6</v>
      </c>
      <c r="C1801" s="517">
        <v>0.6</v>
      </c>
      <c r="D1801" s="281"/>
      <c r="E1801" s="317"/>
      <c r="F1801" s="317"/>
      <c r="G1801" s="317"/>
      <c r="H1801" s="317"/>
      <c r="I1801" s="281"/>
      <c r="J1801" s="25"/>
      <c r="K1801" s="25"/>
      <c r="L1801" s="25"/>
      <c r="M1801" s="25"/>
      <c r="N1801" s="25"/>
      <c r="O1801" s="25"/>
      <c r="P1801" s="25"/>
      <c r="Q1801" s="25"/>
      <c r="R1801" s="25"/>
      <c r="S1801" s="25"/>
    </row>
    <row r="1802" spans="1:19" ht="21.75" customHeight="1" x14ac:dyDescent="0.25">
      <c r="A1802" s="306" t="s">
        <v>80</v>
      </c>
      <c r="B1802" s="63">
        <f>C1802</f>
        <v>5</v>
      </c>
      <c r="C1802" s="63">
        <v>5</v>
      </c>
      <c r="D1802" s="281"/>
      <c r="E1802" s="317"/>
      <c r="F1802" s="317"/>
      <c r="G1802" s="317"/>
      <c r="H1802" s="317"/>
      <c r="I1802" s="281"/>
      <c r="J1802" s="25"/>
      <c r="K1802" s="25"/>
      <c r="L1802" s="25"/>
      <c r="M1802" s="25"/>
      <c r="N1802" s="25"/>
      <c r="O1802" s="25"/>
      <c r="P1802" s="25"/>
      <c r="Q1802" s="25"/>
      <c r="R1802" s="25"/>
      <c r="S1802" s="25"/>
    </row>
    <row r="1803" spans="1:19" ht="21.75" customHeight="1" x14ac:dyDescent="0.25">
      <c r="A1803" s="306" t="s">
        <v>102</v>
      </c>
      <c r="B1803" s="63">
        <f>C1803</f>
        <v>27</v>
      </c>
      <c r="C1803" s="63">
        <v>27</v>
      </c>
      <c r="D1803" s="281"/>
      <c r="E1803" s="317"/>
      <c r="F1803" s="317"/>
      <c r="G1803" s="317"/>
      <c r="H1803" s="317"/>
      <c r="I1803" s="281"/>
      <c r="J1803" s="25"/>
      <c r="K1803" s="25"/>
      <c r="L1803" s="25"/>
      <c r="M1803" s="25"/>
      <c r="N1803" s="25"/>
      <c r="O1803" s="25"/>
      <c r="P1803" s="25"/>
      <c r="Q1803" s="25"/>
      <c r="R1803" s="25"/>
      <c r="S1803" s="25"/>
    </row>
    <row r="1804" spans="1:19" ht="21.75" customHeight="1" x14ac:dyDescent="0.25">
      <c r="A1804" s="204" t="s">
        <v>277</v>
      </c>
      <c r="B1804" s="255"/>
      <c r="C1804" s="255"/>
      <c r="D1804" s="256">
        <v>200</v>
      </c>
      <c r="E1804" s="211">
        <v>0.18</v>
      </c>
      <c r="F1804" s="211">
        <v>0</v>
      </c>
      <c r="G1804" s="211">
        <v>9.01</v>
      </c>
      <c r="H1804" s="211">
        <v>30.68</v>
      </c>
      <c r="I1804" s="251"/>
      <c r="J1804" s="25"/>
      <c r="K1804" s="25"/>
      <c r="L1804" s="25"/>
      <c r="M1804" s="25"/>
      <c r="N1804" s="25"/>
      <c r="O1804" s="25"/>
      <c r="P1804" s="25"/>
      <c r="Q1804" s="25"/>
      <c r="R1804" s="25"/>
      <c r="S1804" s="25"/>
    </row>
    <row r="1805" spans="1:19" ht="21.75" customHeight="1" x14ac:dyDescent="0.25">
      <c r="A1805" s="9" t="s">
        <v>179</v>
      </c>
      <c r="B1805" s="133">
        <f>C1805</f>
        <v>20</v>
      </c>
      <c r="C1805" s="133">
        <v>20</v>
      </c>
      <c r="D1805" s="111"/>
      <c r="E1805" s="17"/>
      <c r="F1805" s="17"/>
      <c r="G1805" s="17"/>
      <c r="H1805" s="17"/>
      <c r="I1805" s="19"/>
      <c r="J1805" s="25"/>
      <c r="K1805" s="25"/>
      <c r="L1805" s="25"/>
      <c r="M1805" s="25"/>
      <c r="N1805" s="25"/>
      <c r="O1805" s="25"/>
      <c r="P1805" s="25"/>
      <c r="Q1805" s="25"/>
      <c r="R1805" s="25"/>
      <c r="S1805" s="25"/>
    </row>
    <row r="1806" spans="1:19" ht="21.75" customHeight="1" x14ac:dyDescent="0.25">
      <c r="A1806" s="14" t="s">
        <v>16</v>
      </c>
      <c r="B1806" s="134">
        <f>C1806</f>
        <v>8</v>
      </c>
      <c r="C1806" s="222">
        <v>8</v>
      </c>
      <c r="D1806" s="111"/>
      <c r="E1806" s="17"/>
      <c r="F1806" s="17"/>
      <c r="G1806" s="17"/>
      <c r="H1806" s="17"/>
      <c r="I1806" s="19"/>
      <c r="J1806" s="25"/>
      <c r="K1806" s="25"/>
      <c r="L1806" s="25"/>
      <c r="M1806" s="25"/>
      <c r="N1806" s="25"/>
      <c r="O1806" s="25"/>
      <c r="P1806" s="25"/>
      <c r="Q1806" s="25"/>
      <c r="R1806" s="25"/>
      <c r="S1806" s="25"/>
    </row>
    <row r="1807" spans="1:19" ht="21.75" customHeight="1" x14ac:dyDescent="0.25">
      <c r="A1807" s="40" t="s">
        <v>85</v>
      </c>
      <c r="B1807" s="41">
        <f>C1807</f>
        <v>200</v>
      </c>
      <c r="C1807" s="41">
        <v>200</v>
      </c>
      <c r="D1807" s="75"/>
      <c r="E1807" s="8"/>
      <c r="F1807" s="8"/>
      <c r="G1807" s="8"/>
      <c r="H1807" s="17"/>
      <c r="I1807" s="19"/>
      <c r="J1807" s="25"/>
      <c r="K1807" s="25"/>
      <c r="L1807" s="25"/>
      <c r="M1807" s="25"/>
      <c r="N1807" s="25"/>
      <c r="O1807" s="25"/>
      <c r="P1807" s="25"/>
      <c r="Q1807" s="25"/>
      <c r="R1807" s="25"/>
      <c r="S1807" s="25"/>
    </row>
    <row r="1808" spans="1:19" ht="21.75" customHeight="1" x14ac:dyDescent="0.25">
      <c r="A1808" s="302" t="s">
        <v>110</v>
      </c>
      <c r="B1808" s="294">
        <f>C1808</f>
        <v>18</v>
      </c>
      <c r="C1808" s="294">
        <v>18</v>
      </c>
      <c r="D1808" s="234">
        <v>18</v>
      </c>
      <c r="E1808" s="200">
        <v>1.44</v>
      </c>
      <c r="F1808" s="200">
        <v>0.23</v>
      </c>
      <c r="G1808" s="200">
        <v>9.5399999999999991</v>
      </c>
      <c r="H1808" s="200">
        <v>45</v>
      </c>
      <c r="I1808" s="251"/>
      <c r="J1808" s="25"/>
      <c r="K1808" s="25"/>
      <c r="L1808" s="25"/>
      <c r="M1808" s="25"/>
      <c r="N1808" s="25"/>
      <c r="O1808" s="25"/>
      <c r="P1808" s="25"/>
      <c r="Q1808" s="25"/>
      <c r="R1808" s="25"/>
      <c r="S1808" s="25"/>
    </row>
    <row r="1809" spans="1:19" ht="21.75" customHeight="1" x14ac:dyDescent="0.25">
      <c r="A1809" s="212" t="s">
        <v>78</v>
      </c>
      <c r="B1809" s="213">
        <f>C1809</f>
        <v>28</v>
      </c>
      <c r="C1809" s="213">
        <v>28</v>
      </c>
      <c r="D1809" s="214" t="s">
        <v>138</v>
      </c>
      <c r="E1809" s="200">
        <v>2.2400000000000002</v>
      </c>
      <c r="F1809" s="211">
        <v>0.33</v>
      </c>
      <c r="G1809" s="211">
        <v>13.44</v>
      </c>
      <c r="H1809" s="211">
        <v>64.400000000000006</v>
      </c>
      <c r="I1809" s="200"/>
      <c r="J1809" s="25"/>
      <c r="K1809" s="25"/>
      <c r="L1809" s="25"/>
      <c r="M1809" s="25"/>
      <c r="N1809" s="25"/>
      <c r="O1809" s="25"/>
      <c r="P1809" s="25"/>
      <c r="Q1809" s="25"/>
      <c r="R1809" s="25"/>
      <c r="S1809" s="25"/>
    </row>
    <row r="1810" spans="1:19" ht="21.75" customHeight="1" x14ac:dyDescent="0.25">
      <c r="A1810" s="567" t="s">
        <v>315</v>
      </c>
      <c r="B1810" s="567"/>
      <c r="C1810" s="567"/>
      <c r="D1810" s="232">
        <f>D1811+D1821+D1837+D1847+D1852+D1856+D1857</f>
        <v>874</v>
      </c>
      <c r="E1810" s="203">
        <f>E1811+E1821+E1837+E1847+E1852+E1856+E1857</f>
        <v>30.360000000000003</v>
      </c>
      <c r="F1810" s="203">
        <f>F1811+F1821+F1837+F1847+F1852+F1856+F1857</f>
        <v>31.75</v>
      </c>
      <c r="G1810" s="203">
        <f>G1811+G1821+G1837+G1847+G1852+G1856+G1857</f>
        <v>138.29999999999998</v>
      </c>
      <c r="H1810" s="203">
        <f>H1811+H1821+H1837+H1847+H1852+H1856+H1857</f>
        <v>927.69999999999993</v>
      </c>
      <c r="I1810" s="509"/>
      <c r="J1810" s="25"/>
      <c r="K1810" s="25"/>
      <c r="L1810" s="25"/>
      <c r="M1810" s="25"/>
      <c r="N1810" s="25"/>
      <c r="O1810" s="25"/>
      <c r="P1810" s="25"/>
      <c r="Q1810" s="25"/>
      <c r="R1810" s="25"/>
      <c r="S1810" s="25"/>
    </row>
    <row r="1811" spans="1:19" ht="21.75" customHeight="1" x14ac:dyDescent="0.25">
      <c r="A1811" s="265" t="s">
        <v>359</v>
      </c>
      <c r="B1811" s="279"/>
      <c r="C1811" s="279"/>
      <c r="D1811" s="372">
        <v>100</v>
      </c>
      <c r="E1811" s="113">
        <v>2.81</v>
      </c>
      <c r="F1811" s="113">
        <v>4.33</v>
      </c>
      <c r="G1811" s="113">
        <v>8.3000000000000007</v>
      </c>
      <c r="H1811" s="295">
        <v>74.28</v>
      </c>
      <c r="I1811" s="442"/>
      <c r="J1811" s="25"/>
      <c r="K1811" s="25"/>
      <c r="L1811" s="25"/>
      <c r="M1811" s="25"/>
      <c r="N1811" s="25"/>
      <c r="O1811" s="25"/>
      <c r="P1811" s="25"/>
      <c r="Q1811" s="25"/>
      <c r="R1811" s="25"/>
      <c r="S1811" s="25"/>
    </row>
    <row r="1812" spans="1:19" ht="21.75" customHeight="1" x14ac:dyDescent="0.25">
      <c r="A1812" s="79" t="s">
        <v>360</v>
      </c>
      <c r="B1812" s="64">
        <f>C1812*1.05</f>
        <v>70.350000000000009</v>
      </c>
      <c r="C1812" s="52">
        <v>67</v>
      </c>
      <c r="D1812" s="413"/>
      <c r="E1812" s="121"/>
      <c r="F1812" s="121"/>
      <c r="G1812" s="121"/>
      <c r="H1812" s="121"/>
      <c r="I1812" s="441"/>
      <c r="J1812" s="25"/>
      <c r="K1812" s="25"/>
      <c r="L1812" s="25"/>
      <c r="M1812" s="25"/>
      <c r="N1812" s="25"/>
      <c r="O1812" s="25"/>
      <c r="P1812" s="25"/>
      <c r="Q1812" s="25"/>
      <c r="R1812" s="25"/>
      <c r="S1812" s="25"/>
    </row>
    <row r="1813" spans="1:19" ht="21.75" customHeight="1" x14ac:dyDescent="0.25">
      <c r="A1813" s="21" t="s">
        <v>89</v>
      </c>
      <c r="B1813" s="10">
        <f>C1813*1.25</f>
        <v>33.75</v>
      </c>
      <c r="C1813" s="556">
        <v>27</v>
      </c>
      <c r="D1813" s="413"/>
      <c r="E1813" s="121"/>
      <c r="F1813" s="121"/>
      <c r="G1813" s="121"/>
      <c r="H1813" s="121"/>
      <c r="I1813" s="441"/>
      <c r="J1813" s="25"/>
      <c r="K1813" s="25"/>
      <c r="L1813" s="25"/>
      <c r="M1813" s="25"/>
      <c r="N1813" s="25"/>
      <c r="O1813" s="25"/>
      <c r="P1813" s="25"/>
      <c r="Q1813" s="25"/>
      <c r="R1813" s="25"/>
      <c r="S1813" s="25"/>
    </row>
    <row r="1814" spans="1:19" ht="21.75" customHeight="1" x14ac:dyDescent="0.25">
      <c r="A1814" s="21" t="s">
        <v>90</v>
      </c>
      <c r="B1814" s="10">
        <f>C1813*1.33</f>
        <v>35.910000000000004</v>
      </c>
      <c r="C1814" s="557"/>
      <c r="D1814" s="413"/>
      <c r="E1814" s="121"/>
      <c r="F1814" s="121"/>
      <c r="G1814" s="121"/>
      <c r="H1814" s="121"/>
      <c r="I1814" s="441"/>
      <c r="J1814" s="25"/>
      <c r="K1814" s="25"/>
      <c r="L1814" s="25"/>
      <c r="M1814" s="25"/>
      <c r="N1814" s="25"/>
      <c r="O1814" s="25"/>
      <c r="P1814" s="25"/>
      <c r="Q1814" s="25"/>
      <c r="R1814" s="25"/>
      <c r="S1814" s="25"/>
    </row>
    <row r="1815" spans="1:19" ht="21.75" customHeight="1" x14ac:dyDescent="0.25">
      <c r="A1815" s="79" t="s">
        <v>161</v>
      </c>
      <c r="B1815" s="52">
        <f t="shared" ref="B1815:B1820" si="38">C1815</f>
        <v>2</v>
      </c>
      <c r="C1815" s="52">
        <v>2</v>
      </c>
      <c r="D1815" s="413"/>
      <c r="E1815" s="121"/>
      <c r="F1815" s="121"/>
      <c r="G1815" s="121"/>
      <c r="H1815" s="121"/>
      <c r="I1815" s="441"/>
      <c r="J1815" s="25"/>
      <c r="K1815" s="25"/>
      <c r="L1815" s="25"/>
      <c r="M1815" s="25"/>
      <c r="N1815" s="25"/>
      <c r="O1815" s="25"/>
      <c r="P1815" s="25"/>
      <c r="Q1815" s="25"/>
      <c r="R1815" s="25"/>
      <c r="S1815" s="25"/>
    </row>
    <row r="1816" spans="1:19" ht="21.75" customHeight="1" x14ac:dyDescent="0.25">
      <c r="A1816" s="79" t="s">
        <v>71</v>
      </c>
      <c r="B1816" s="52">
        <f t="shared" si="38"/>
        <v>2</v>
      </c>
      <c r="C1816" s="52">
        <v>2</v>
      </c>
      <c r="D1816" s="413"/>
      <c r="E1816" s="121"/>
      <c r="F1816" s="121"/>
      <c r="G1816" s="121"/>
      <c r="H1816" s="121"/>
      <c r="I1816" s="441"/>
      <c r="J1816" s="25"/>
      <c r="K1816" s="25"/>
      <c r="L1816" s="25"/>
      <c r="M1816" s="25"/>
      <c r="N1816" s="25"/>
      <c r="O1816" s="25"/>
      <c r="P1816" s="25"/>
      <c r="Q1816" s="25"/>
      <c r="R1816" s="25"/>
      <c r="S1816" s="25"/>
    </row>
    <row r="1817" spans="1:19" ht="21.75" customHeight="1" x14ac:dyDescent="0.25">
      <c r="A1817" s="79" t="s">
        <v>283</v>
      </c>
      <c r="B1817" s="52">
        <f t="shared" si="38"/>
        <v>1</v>
      </c>
      <c r="C1817" s="52">
        <v>1</v>
      </c>
      <c r="D1817" s="413"/>
      <c r="E1817" s="121"/>
      <c r="F1817" s="121"/>
      <c r="G1817" s="121"/>
      <c r="H1817" s="121"/>
      <c r="I1817" s="441"/>
      <c r="J1817" s="25"/>
      <c r="K1817" s="25"/>
      <c r="L1817" s="25"/>
      <c r="M1817" s="25"/>
      <c r="N1817" s="25"/>
      <c r="O1817" s="25"/>
      <c r="P1817" s="25"/>
      <c r="Q1817" s="25"/>
      <c r="R1817" s="25"/>
      <c r="S1817" s="25"/>
    </row>
    <row r="1818" spans="1:19" ht="21.75" customHeight="1" x14ac:dyDescent="0.25">
      <c r="A1818" s="79" t="s">
        <v>213</v>
      </c>
      <c r="B1818" s="52">
        <f t="shared" si="38"/>
        <v>1</v>
      </c>
      <c r="C1818" s="52">
        <v>1</v>
      </c>
      <c r="D1818" s="413"/>
      <c r="E1818" s="121"/>
      <c r="F1818" s="121"/>
      <c r="G1818" s="121"/>
      <c r="H1818" s="121"/>
      <c r="I1818" s="441"/>
      <c r="J1818" s="25"/>
      <c r="K1818" s="25"/>
      <c r="L1818" s="25"/>
      <c r="M1818" s="25"/>
      <c r="N1818" s="25"/>
      <c r="O1818" s="25"/>
      <c r="P1818" s="25"/>
      <c r="Q1818" s="25"/>
      <c r="R1818" s="25"/>
      <c r="S1818" s="25"/>
    </row>
    <row r="1819" spans="1:19" ht="21.75" customHeight="1" x14ac:dyDescent="0.25">
      <c r="A1819" s="79" t="s">
        <v>85</v>
      </c>
      <c r="B1819" s="52">
        <f t="shared" si="38"/>
        <v>2</v>
      </c>
      <c r="C1819" s="52">
        <v>2</v>
      </c>
      <c r="D1819" s="413"/>
      <c r="E1819" s="121"/>
      <c r="F1819" s="121"/>
      <c r="G1819" s="121"/>
      <c r="H1819" s="121"/>
      <c r="I1819" s="441"/>
      <c r="J1819" s="25"/>
      <c r="K1819" s="25"/>
      <c r="L1819" s="25"/>
      <c r="M1819" s="25"/>
      <c r="N1819" s="25"/>
      <c r="O1819" s="25"/>
      <c r="P1819" s="25"/>
      <c r="Q1819" s="25"/>
      <c r="R1819" s="25"/>
      <c r="S1819" s="25"/>
    </row>
    <row r="1820" spans="1:19" ht="21.75" customHeight="1" x14ac:dyDescent="0.25">
      <c r="A1820" s="79" t="s">
        <v>104</v>
      </c>
      <c r="B1820" s="52">
        <f t="shared" si="38"/>
        <v>1</v>
      </c>
      <c r="C1820" s="52">
        <v>1</v>
      </c>
      <c r="D1820" s="413"/>
      <c r="E1820" s="121"/>
      <c r="F1820" s="121"/>
      <c r="G1820" s="121"/>
      <c r="H1820" s="121"/>
      <c r="I1820" s="441"/>
      <c r="J1820" s="25"/>
      <c r="K1820" s="25"/>
      <c r="L1820" s="25"/>
      <c r="M1820" s="25"/>
      <c r="N1820" s="25"/>
      <c r="O1820" s="25"/>
      <c r="P1820" s="25"/>
      <c r="Q1820" s="25"/>
      <c r="R1820" s="25"/>
      <c r="S1820" s="25"/>
    </row>
    <row r="1821" spans="1:19" ht="21.75" customHeight="1" x14ac:dyDescent="0.25">
      <c r="A1821" s="426" t="s">
        <v>389</v>
      </c>
      <c r="B1821" s="438"/>
      <c r="C1821" s="439"/>
      <c r="D1821" s="494">
        <v>250</v>
      </c>
      <c r="E1821" s="200">
        <v>9.92</v>
      </c>
      <c r="F1821" s="200">
        <v>8.16</v>
      </c>
      <c r="G1821" s="200">
        <v>35.880000000000003</v>
      </c>
      <c r="H1821" s="200">
        <v>229.74</v>
      </c>
      <c r="I1821" s="231"/>
      <c r="J1821" s="25"/>
      <c r="K1821" s="25"/>
      <c r="L1821" s="25"/>
      <c r="M1821" s="25"/>
      <c r="N1821" s="25"/>
      <c r="O1821" s="25"/>
      <c r="P1821" s="25"/>
      <c r="Q1821" s="25"/>
      <c r="R1821" s="25"/>
      <c r="S1821" s="25"/>
    </row>
    <row r="1822" spans="1:19" ht="21.75" customHeight="1" x14ac:dyDescent="0.25">
      <c r="A1822" s="421" t="s">
        <v>346</v>
      </c>
      <c r="B1822" s="22">
        <f>C1822*1.05</f>
        <v>14.448</v>
      </c>
      <c r="C1822" s="22">
        <f>C1823*1.6</f>
        <v>13.76</v>
      </c>
      <c r="D1822" s="23"/>
      <c r="E1822" s="493"/>
      <c r="F1822" s="493"/>
      <c r="G1822" s="493"/>
      <c r="H1822" s="156"/>
      <c r="I1822" s="248"/>
      <c r="J1822" s="25"/>
      <c r="K1822" s="25"/>
      <c r="L1822" s="25"/>
      <c r="M1822" s="25"/>
      <c r="N1822" s="25"/>
      <c r="O1822" s="25"/>
      <c r="P1822" s="25"/>
      <c r="Q1822" s="25"/>
      <c r="R1822" s="25"/>
      <c r="S1822" s="25"/>
    </row>
    <row r="1823" spans="1:19" ht="21.75" customHeight="1" x14ac:dyDescent="0.25">
      <c r="A1823" s="422" t="s">
        <v>322</v>
      </c>
      <c r="B1823" s="423"/>
      <c r="C1823" s="423">
        <v>8.6</v>
      </c>
      <c r="D1823" s="23"/>
      <c r="E1823" s="493"/>
      <c r="F1823" s="493"/>
      <c r="G1823" s="493"/>
      <c r="H1823" s="156"/>
      <c r="I1823" s="248"/>
      <c r="J1823" s="25"/>
      <c r="K1823" s="25"/>
      <c r="L1823" s="25"/>
      <c r="M1823" s="25"/>
      <c r="N1823" s="25"/>
      <c r="O1823" s="25"/>
      <c r="P1823" s="25"/>
      <c r="Q1823" s="25"/>
      <c r="R1823" s="25"/>
      <c r="S1823" s="25"/>
    </row>
    <row r="1824" spans="1:19" ht="21.75" customHeight="1" x14ac:dyDescent="0.25">
      <c r="A1824" s="21" t="s">
        <v>323</v>
      </c>
      <c r="B1824" s="22">
        <f>C1824*1.33</f>
        <v>73.150000000000006</v>
      </c>
      <c r="C1824" s="22">
        <v>55</v>
      </c>
      <c r="D1824" s="8"/>
      <c r="E1824" s="28"/>
      <c r="F1824" s="28"/>
      <c r="G1824" s="28"/>
      <c r="H1824" s="317"/>
      <c r="I1824" s="248"/>
      <c r="J1824" s="25"/>
      <c r="K1824" s="25"/>
      <c r="L1824" s="25"/>
      <c r="M1824" s="25"/>
      <c r="N1824" s="25"/>
      <c r="O1824" s="25"/>
      <c r="P1824" s="25"/>
      <c r="Q1824" s="25"/>
      <c r="R1824" s="25"/>
      <c r="S1824" s="25"/>
    </row>
    <row r="1825" spans="1:19" ht="21.75" customHeight="1" x14ac:dyDescent="0.25">
      <c r="A1825" s="21" t="s">
        <v>324</v>
      </c>
      <c r="B1825" s="22">
        <f>C1825*1.43</f>
        <v>78.649999999999991</v>
      </c>
      <c r="C1825" s="22">
        <v>55</v>
      </c>
      <c r="D1825" s="8"/>
      <c r="E1825" s="28"/>
      <c r="F1825" s="28"/>
      <c r="G1825" s="28"/>
      <c r="H1825" s="317"/>
      <c r="I1825" s="248"/>
      <c r="J1825" s="25"/>
      <c r="K1825" s="25"/>
      <c r="L1825" s="25"/>
      <c r="M1825" s="25"/>
      <c r="N1825" s="25"/>
      <c r="O1825" s="25"/>
      <c r="P1825" s="25"/>
      <c r="Q1825" s="25"/>
      <c r="R1825" s="25"/>
      <c r="S1825" s="25"/>
    </row>
    <row r="1826" spans="1:19" ht="21.75" customHeight="1" x14ac:dyDescent="0.25">
      <c r="A1826" s="21" t="s">
        <v>325</v>
      </c>
      <c r="B1826" s="22">
        <f>C1826*1.54</f>
        <v>84.7</v>
      </c>
      <c r="C1826" s="22">
        <v>55</v>
      </c>
      <c r="D1826" s="8"/>
      <c r="E1826" s="28"/>
      <c r="F1826" s="28"/>
      <c r="G1826" s="28"/>
      <c r="H1826" s="317"/>
      <c r="I1826" s="248"/>
      <c r="J1826" s="25"/>
      <c r="K1826" s="25"/>
      <c r="L1826" s="25"/>
      <c r="M1826" s="25"/>
      <c r="N1826" s="25"/>
      <c r="O1826" s="25"/>
      <c r="P1826" s="25"/>
      <c r="Q1826" s="25"/>
      <c r="R1826" s="25"/>
      <c r="S1826" s="25"/>
    </row>
    <row r="1827" spans="1:19" ht="21.75" customHeight="1" x14ac:dyDescent="0.25">
      <c r="A1827" s="21" t="s">
        <v>335</v>
      </c>
      <c r="B1827" s="22">
        <f>C1827*1.67</f>
        <v>91.85</v>
      </c>
      <c r="C1827" s="22">
        <v>55</v>
      </c>
      <c r="D1827" s="8"/>
      <c r="E1827" s="28"/>
      <c r="F1827" s="28"/>
      <c r="G1827" s="28"/>
      <c r="H1827" s="317"/>
      <c r="I1827" s="248"/>
      <c r="J1827" s="25"/>
      <c r="K1827" s="25"/>
      <c r="L1827" s="25"/>
      <c r="M1827" s="25"/>
      <c r="N1827" s="25"/>
      <c r="O1827" s="25"/>
      <c r="P1827" s="25"/>
      <c r="Q1827" s="25"/>
      <c r="R1827" s="25"/>
      <c r="S1827" s="25"/>
    </row>
    <row r="1828" spans="1:19" ht="21.75" customHeight="1" x14ac:dyDescent="0.25">
      <c r="A1828" s="21" t="s">
        <v>388</v>
      </c>
      <c r="B1828" s="22">
        <f>C1828</f>
        <v>22</v>
      </c>
      <c r="C1828" s="22">
        <v>22</v>
      </c>
      <c r="D1828" s="8"/>
      <c r="E1828" s="317"/>
      <c r="F1828" s="28"/>
      <c r="G1828" s="28"/>
      <c r="H1828" s="317"/>
      <c r="I1828" s="248"/>
      <c r="J1828" s="25"/>
      <c r="K1828" s="25"/>
      <c r="L1828" s="25"/>
      <c r="M1828" s="25"/>
      <c r="N1828" s="25"/>
      <c r="O1828" s="25"/>
      <c r="P1828" s="25"/>
      <c r="Q1828" s="25"/>
      <c r="R1828" s="25"/>
      <c r="S1828" s="25"/>
    </row>
    <row r="1829" spans="1:19" ht="21.75" customHeight="1" x14ac:dyDescent="0.25">
      <c r="A1829" s="21" t="s">
        <v>332</v>
      </c>
      <c r="B1829" s="22">
        <f>C1829</f>
        <v>7</v>
      </c>
      <c r="C1829" s="22">
        <v>7</v>
      </c>
      <c r="D1829" s="8"/>
      <c r="E1829" s="317"/>
      <c r="F1829" s="28"/>
      <c r="G1829" s="28"/>
      <c r="H1829" s="317"/>
      <c r="I1829" s="248"/>
      <c r="J1829" s="25"/>
      <c r="K1829" s="25"/>
      <c r="L1829" s="25"/>
      <c r="M1829" s="25"/>
      <c r="N1829" s="25"/>
      <c r="O1829" s="25"/>
      <c r="P1829" s="25"/>
      <c r="Q1829" s="25"/>
      <c r="R1829" s="25"/>
      <c r="S1829" s="25"/>
    </row>
    <row r="1830" spans="1:19" ht="21.75" customHeight="1" x14ac:dyDescent="0.25">
      <c r="A1830" s="21" t="s">
        <v>301</v>
      </c>
      <c r="B1830" s="22">
        <f>C1830</f>
        <v>7</v>
      </c>
      <c r="C1830" s="22">
        <v>7</v>
      </c>
      <c r="D1830" s="8"/>
      <c r="E1830" s="317"/>
      <c r="F1830" s="28"/>
      <c r="G1830" s="28"/>
      <c r="H1830" s="317"/>
      <c r="I1830" s="248"/>
      <c r="J1830" s="25"/>
      <c r="K1830" s="25"/>
      <c r="L1830" s="25"/>
      <c r="M1830" s="25"/>
      <c r="N1830" s="25"/>
      <c r="O1830" s="25"/>
      <c r="P1830" s="25"/>
      <c r="Q1830" s="25"/>
      <c r="R1830" s="25"/>
      <c r="S1830" s="25"/>
    </row>
    <row r="1831" spans="1:19" ht="21.75" customHeight="1" x14ac:dyDescent="0.25">
      <c r="A1831" s="21" t="s">
        <v>70</v>
      </c>
      <c r="B1831" s="22">
        <f>C1831*1.19</f>
        <v>10.234</v>
      </c>
      <c r="C1831" s="22">
        <v>8.6</v>
      </c>
      <c r="D1831" s="8"/>
      <c r="E1831" s="317"/>
      <c r="F1831" s="28"/>
      <c r="G1831" s="28"/>
      <c r="H1831" s="317"/>
      <c r="I1831" s="248"/>
      <c r="J1831" s="25"/>
      <c r="K1831" s="25"/>
      <c r="L1831" s="25"/>
      <c r="M1831" s="25"/>
      <c r="N1831" s="25"/>
      <c r="O1831" s="25"/>
      <c r="P1831" s="25"/>
      <c r="Q1831" s="25"/>
      <c r="R1831" s="25"/>
      <c r="S1831" s="25"/>
    </row>
    <row r="1832" spans="1:19" ht="21.75" customHeight="1" x14ac:dyDescent="0.25">
      <c r="A1832" s="12" t="s">
        <v>343</v>
      </c>
      <c r="B1832" s="22">
        <f>C1832*1.25</f>
        <v>17.662500000000001</v>
      </c>
      <c r="C1832" s="22">
        <v>14.13</v>
      </c>
      <c r="D1832" s="8"/>
      <c r="E1832" s="317"/>
      <c r="F1832" s="28"/>
      <c r="G1832" s="28"/>
      <c r="H1832" s="317"/>
      <c r="I1832" s="248"/>
      <c r="J1832" s="25"/>
      <c r="K1832" s="25"/>
      <c r="L1832" s="25"/>
      <c r="M1832" s="25"/>
      <c r="N1832" s="25"/>
      <c r="O1832" s="25"/>
      <c r="P1832" s="25"/>
      <c r="Q1832" s="25"/>
      <c r="R1832" s="25"/>
      <c r="S1832" s="25"/>
    </row>
    <row r="1833" spans="1:19" ht="21.75" customHeight="1" x14ac:dyDescent="0.25">
      <c r="A1833" s="21" t="s">
        <v>328</v>
      </c>
      <c r="B1833" s="22">
        <f>C1833*1.33</f>
        <v>18.792900000000003</v>
      </c>
      <c r="C1833" s="22">
        <v>14.13</v>
      </c>
      <c r="D1833" s="8"/>
      <c r="E1833" s="317"/>
      <c r="F1833" s="28"/>
      <c r="G1833" s="28"/>
      <c r="H1833" s="317"/>
      <c r="I1833" s="248"/>
      <c r="J1833" s="25"/>
      <c r="K1833" s="25"/>
      <c r="L1833" s="25"/>
      <c r="M1833" s="25"/>
      <c r="N1833" s="25"/>
      <c r="O1833" s="25"/>
      <c r="P1833" s="25"/>
      <c r="Q1833" s="25"/>
      <c r="R1833" s="25"/>
      <c r="S1833" s="25"/>
    </row>
    <row r="1834" spans="1:19" ht="21.75" customHeight="1" x14ac:dyDescent="0.25">
      <c r="A1834" s="21" t="s">
        <v>79</v>
      </c>
      <c r="B1834" s="22">
        <f>C1834</f>
        <v>0.5</v>
      </c>
      <c r="C1834" s="22">
        <v>0.5</v>
      </c>
      <c r="D1834" s="8"/>
      <c r="E1834" s="317"/>
      <c r="F1834" s="28"/>
      <c r="G1834" s="28"/>
      <c r="H1834" s="317"/>
      <c r="I1834" s="248"/>
      <c r="J1834" s="25"/>
      <c r="K1834" s="25"/>
      <c r="L1834" s="25"/>
      <c r="M1834" s="25"/>
      <c r="N1834" s="25"/>
      <c r="O1834" s="25"/>
      <c r="P1834" s="25"/>
      <c r="Q1834" s="25"/>
      <c r="R1834" s="25"/>
      <c r="S1834" s="25"/>
    </row>
    <row r="1835" spans="1:19" ht="21.75" customHeight="1" x14ac:dyDescent="0.25">
      <c r="A1835" s="21" t="s">
        <v>338</v>
      </c>
      <c r="B1835" s="22">
        <f>C1835</f>
        <v>175</v>
      </c>
      <c r="C1835" s="22">
        <v>175</v>
      </c>
      <c r="D1835" s="8"/>
      <c r="E1835" s="317"/>
      <c r="F1835" s="28"/>
      <c r="G1835" s="28"/>
      <c r="H1835" s="317"/>
      <c r="I1835" s="248"/>
      <c r="J1835" s="25"/>
      <c r="K1835" s="25"/>
      <c r="L1835" s="25"/>
      <c r="M1835" s="25"/>
      <c r="N1835" s="25"/>
      <c r="O1835" s="25"/>
      <c r="P1835" s="25"/>
      <c r="Q1835" s="25"/>
      <c r="R1835" s="25"/>
      <c r="S1835" s="25"/>
    </row>
    <row r="1836" spans="1:19" ht="21.75" customHeight="1" x14ac:dyDescent="0.25">
      <c r="A1836" s="21" t="s">
        <v>160</v>
      </c>
      <c r="B1836" s="22">
        <f>C1836*1.6</f>
        <v>16</v>
      </c>
      <c r="C1836" s="22">
        <v>10</v>
      </c>
      <c r="D1836" s="8"/>
      <c r="E1836" s="317"/>
      <c r="F1836" s="28"/>
      <c r="G1836" s="28"/>
      <c r="H1836" s="317"/>
      <c r="I1836" s="248"/>
      <c r="J1836" s="25"/>
      <c r="K1836" s="25"/>
      <c r="L1836" s="25"/>
      <c r="M1836" s="25"/>
      <c r="N1836" s="25"/>
      <c r="O1836" s="25"/>
      <c r="P1836" s="25"/>
      <c r="Q1836" s="25"/>
      <c r="R1836" s="25"/>
      <c r="S1836" s="25"/>
    </row>
    <row r="1837" spans="1:19" ht="21.75" customHeight="1" x14ac:dyDescent="0.25">
      <c r="A1837" s="426" t="s">
        <v>391</v>
      </c>
      <c r="B1837" s="438"/>
      <c r="C1837" s="439"/>
      <c r="D1837" s="206">
        <v>100</v>
      </c>
      <c r="E1837" s="200">
        <v>10.76</v>
      </c>
      <c r="F1837" s="200">
        <v>12.17</v>
      </c>
      <c r="G1837" s="200">
        <v>19.29</v>
      </c>
      <c r="H1837" s="200">
        <v>226.84</v>
      </c>
      <c r="I1837" s="231"/>
      <c r="J1837" s="25"/>
      <c r="K1837" s="25"/>
      <c r="L1837" s="25"/>
      <c r="M1837" s="25"/>
      <c r="N1837" s="25"/>
      <c r="O1837" s="25"/>
      <c r="P1837" s="25"/>
      <c r="Q1837" s="25"/>
      <c r="R1837" s="25"/>
      <c r="S1837" s="25"/>
    </row>
    <row r="1838" spans="1:19" ht="21.75" customHeight="1" x14ac:dyDescent="0.25">
      <c r="A1838" s="79" t="s">
        <v>44</v>
      </c>
      <c r="B1838" s="52">
        <f>C1838*1.1</f>
        <v>61.875000000000007</v>
      </c>
      <c r="C1838" s="52">
        <f>C1839*1.25</f>
        <v>56.25</v>
      </c>
      <c r="D1838" s="495"/>
      <c r="E1838" s="317"/>
      <c r="F1838" s="317"/>
      <c r="G1838" s="317"/>
      <c r="H1838" s="317"/>
      <c r="I1838" s="248"/>
      <c r="J1838" s="25"/>
      <c r="K1838" s="25"/>
      <c r="L1838" s="25"/>
      <c r="M1838" s="25"/>
      <c r="N1838" s="25"/>
      <c r="O1838" s="25"/>
      <c r="P1838" s="25"/>
      <c r="Q1838" s="25"/>
      <c r="R1838" s="25"/>
      <c r="S1838" s="25"/>
    </row>
    <row r="1839" spans="1:19" ht="21.75" customHeight="1" x14ac:dyDescent="0.25">
      <c r="A1839" s="443" t="s">
        <v>297</v>
      </c>
      <c r="B1839" s="317"/>
      <c r="C1839" s="8">
        <v>45</v>
      </c>
      <c r="D1839" s="495"/>
      <c r="E1839" s="317"/>
      <c r="F1839" s="317"/>
      <c r="G1839" s="317"/>
      <c r="H1839" s="317"/>
      <c r="I1839" s="248"/>
      <c r="J1839" s="25"/>
      <c r="K1839" s="25"/>
      <c r="L1839" s="25"/>
      <c r="M1839" s="25"/>
      <c r="N1839" s="25"/>
      <c r="O1839" s="25"/>
      <c r="P1839" s="25"/>
      <c r="Q1839" s="25"/>
      <c r="R1839" s="25"/>
      <c r="S1839" s="25"/>
    </row>
    <row r="1840" spans="1:19" ht="21.75" customHeight="1" x14ac:dyDescent="0.25">
      <c r="A1840" s="18" t="s">
        <v>330</v>
      </c>
      <c r="B1840" s="19">
        <f>C1840</f>
        <v>8</v>
      </c>
      <c r="C1840" s="19">
        <v>8</v>
      </c>
      <c r="D1840" s="7"/>
      <c r="E1840" s="317"/>
      <c r="F1840" s="317"/>
      <c r="G1840" s="317"/>
      <c r="H1840" s="317"/>
      <c r="I1840" s="248"/>
      <c r="J1840" s="25"/>
      <c r="K1840" s="25"/>
      <c r="L1840" s="25"/>
      <c r="M1840" s="25"/>
      <c r="N1840" s="25"/>
      <c r="O1840" s="25"/>
      <c r="P1840" s="25"/>
      <c r="Q1840" s="25"/>
      <c r="R1840" s="25"/>
      <c r="S1840" s="25"/>
    </row>
    <row r="1841" spans="1:19" ht="21.75" customHeight="1" x14ac:dyDescent="0.25">
      <c r="A1841" s="21" t="s">
        <v>70</v>
      </c>
      <c r="B1841" s="22">
        <f>C1841*1.19</f>
        <v>9.52</v>
      </c>
      <c r="C1841" s="22">
        <v>8</v>
      </c>
      <c r="D1841" s="7"/>
      <c r="E1841" s="28"/>
      <c r="F1841" s="28"/>
      <c r="G1841" s="28"/>
      <c r="H1841" s="317"/>
      <c r="I1841" s="248"/>
      <c r="J1841" s="25"/>
      <c r="K1841" s="25"/>
      <c r="L1841" s="25"/>
      <c r="M1841" s="25"/>
      <c r="N1841" s="25"/>
      <c r="O1841" s="25"/>
      <c r="P1841" s="25"/>
      <c r="Q1841" s="25"/>
      <c r="R1841" s="25"/>
      <c r="S1841" s="25"/>
    </row>
    <row r="1842" spans="1:19" ht="21.75" customHeight="1" x14ac:dyDescent="0.25">
      <c r="A1842" s="21" t="s">
        <v>362</v>
      </c>
      <c r="B1842" s="22">
        <f>C1842*1.9</f>
        <v>19</v>
      </c>
      <c r="C1842" s="22">
        <v>10</v>
      </c>
      <c r="D1842" s="7"/>
      <c r="E1842" s="28"/>
      <c r="F1842" s="28"/>
      <c r="G1842" s="28"/>
      <c r="H1842" s="317"/>
      <c r="I1842" s="248"/>
      <c r="J1842" s="25"/>
      <c r="K1842" s="25"/>
      <c r="L1842" s="25"/>
      <c r="M1842" s="25"/>
      <c r="N1842" s="25"/>
      <c r="O1842" s="25"/>
      <c r="P1842" s="25"/>
      <c r="Q1842" s="25"/>
      <c r="R1842" s="25"/>
      <c r="S1842" s="25"/>
    </row>
    <row r="1843" spans="1:19" ht="21.75" customHeight="1" x14ac:dyDescent="0.25">
      <c r="A1843" s="18" t="s">
        <v>390</v>
      </c>
      <c r="B1843" s="22">
        <f>C1843</f>
        <v>3</v>
      </c>
      <c r="C1843" s="22">
        <v>3</v>
      </c>
      <c r="D1843" s="7"/>
      <c r="E1843" s="317"/>
      <c r="F1843" s="317"/>
      <c r="G1843" s="317"/>
      <c r="H1843" s="317"/>
      <c r="I1843" s="248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</row>
    <row r="1844" spans="1:19" ht="21.75" customHeight="1" x14ac:dyDescent="0.25">
      <c r="A1844" s="21" t="s">
        <v>71</v>
      </c>
      <c r="B1844" s="22">
        <f>C1844</f>
        <v>5</v>
      </c>
      <c r="C1844" s="22">
        <v>5</v>
      </c>
      <c r="D1844" s="7"/>
      <c r="E1844" s="28"/>
      <c r="F1844" s="28"/>
      <c r="G1844" s="28"/>
      <c r="H1844" s="317"/>
      <c r="I1844" s="248"/>
      <c r="J1844" s="25"/>
      <c r="K1844" s="25"/>
      <c r="L1844" s="25"/>
      <c r="M1844" s="25"/>
      <c r="N1844" s="25"/>
      <c r="O1844" s="25"/>
      <c r="P1844" s="25"/>
      <c r="Q1844" s="25"/>
      <c r="R1844" s="25"/>
      <c r="S1844" s="25"/>
    </row>
    <row r="1845" spans="1:19" ht="21.75" customHeight="1" x14ac:dyDescent="0.25">
      <c r="A1845" s="21" t="s">
        <v>231</v>
      </c>
      <c r="B1845" s="22">
        <f>C1845</f>
        <v>5</v>
      </c>
      <c r="C1845" s="22">
        <v>5</v>
      </c>
      <c r="D1845" s="7"/>
      <c r="E1845" s="28"/>
      <c r="F1845" s="28"/>
      <c r="G1845" s="28"/>
      <c r="H1845" s="317"/>
      <c r="I1845" s="248"/>
      <c r="J1845" s="25"/>
      <c r="K1845" s="25"/>
      <c r="L1845" s="25"/>
      <c r="M1845" s="25"/>
      <c r="N1845" s="25"/>
      <c r="O1845" s="25"/>
      <c r="P1845" s="25"/>
      <c r="Q1845" s="25"/>
      <c r="R1845" s="25"/>
      <c r="S1845" s="25"/>
    </row>
    <row r="1846" spans="1:19" ht="21.75" customHeight="1" x14ac:dyDescent="0.25">
      <c r="A1846" s="21" t="s">
        <v>85</v>
      </c>
      <c r="B1846" s="22">
        <f>C1846</f>
        <v>130</v>
      </c>
      <c r="C1846" s="22">
        <v>130</v>
      </c>
      <c r="D1846" s="7"/>
      <c r="E1846" s="28"/>
      <c r="F1846" s="28"/>
      <c r="G1846" s="28"/>
      <c r="H1846" s="317"/>
      <c r="I1846" s="248"/>
      <c r="J1846" s="25"/>
      <c r="K1846" s="25"/>
      <c r="L1846" s="25"/>
      <c r="M1846" s="25"/>
      <c r="N1846" s="25"/>
      <c r="O1846" s="25"/>
      <c r="P1846" s="25"/>
      <c r="Q1846" s="25"/>
      <c r="R1846" s="25"/>
      <c r="S1846" s="25"/>
    </row>
    <row r="1847" spans="1:19" ht="21.75" customHeight="1" x14ac:dyDescent="0.25">
      <c r="A1847" s="193" t="s">
        <v>298</v>
      </c>
      <c r="B1847" s="205"/>
      <c r="C1847" s="205"/>
      <c r="D1847" s="206">
        <v>180</v>
      </c>
      <c r="E1847" s="200">
        <v>3.15</v>
      </c>
      <c r="F1847" s="200">
        <v>5.84</v>
      </c>
      <c r="G1847" s="200">
        <v>44.52</v>
      </c>
      <c r="H1847" s="200">
        <v>257.95999999999998</v>
      </c>
      <c r="I1847" s="373" t="s">
        <v>306</v>
      </c>
      <c r="J1847" s="25"/>
      <c r="K1847" s="25"/>
      <c r="L1847" s="25"/>
      <c r="M1847" s="25"/>
      <c r="N1847" s="25"/>
      <c r="O1847" s="25"/>
      <c r="P1847" s="25"/>
      <c r="Q1847" s="25"/>
      <c r="R1847" s="25"/>
      <c r="S1847" s="25"/>
    </row>
    <row r="1848" spans="1:19" ht="21.75" customHeight="1" x14ac:dyDescent="0.25">
      <c r="A1848" s="9" t="s">
        <v>299</v>
      </c>
      <c r="B1848" s="133">
        <v>55</v>
      </c>
      <c r="C1848" s="133">
        <v>67</v>
      </c>
      <c r="D1848" s="6"/>
      <c r="E1848" s="52"/>
      <c r="F1848" s="52"/>
      <c r="G1848" s="52"/>
      <c r="H1848" s="52"/>
      <c r="I1848" s="115"/>
      <c r="J1848" s="25"/>
      <c r="K1848" s="25"/>
      <c r="L1848" s="25"/>
      <c r="M1848" s="25"/>
      <c r="N1848" s="25"/>
      <c r="O1848" s="25"/>
      <c r="P1848" s="25"/>
      <c r="Q1848" s="25"/>
      <c r="R1848" s="25"/>
      <c r="S1848" s="25"/>
    </row>
    <row r="1849" spans="1:19" ht="21.75" customHeight="1" x14ac:dyDescent="0.25">
      <c r="A1849" s="9" t="s">
        <v>85</v>
      </c>
      <c r="B1849" s="133">
        <v>137.5</v>
      </c>
      <c r="C1849" s="133">
        <v>137.5</v>
      </c>
      <c r="D1849" s="6"/>
      <c r="E1849" s="52"/>
      <c r="F1849" s="52"/>
      <c r="G1849" s="52"/>
      <c r="H1849" s="52"/>
      <c r="I1849" s="115"/>
      <c r="J1849" s="25"/>
      <c r="K1849" s="25"/>
      <c r="L1849" s="25"/>
      <c r="M1849" s="25"/>
      <c r="N1849" s="25"/>
      <c r="O1849" s="25"/>
      <c r="P1849" s="25"/>
      <c r="Q1849" s="25"/>
      <c r="R1849" s="25"/>
      <c r="S1849" s="25"/>
    </row>
    <row r="1850" spans="1:19" ht="21.75" customHeight="1" x14ac:dyDescent="0.25">
      <c r="A1850" s="9" t="s">
        <v>80</v>
      </c>
      <c r="B1850" s="133">
        <v>5</v>
      </c>
      <c r="C1850" s="133">
        <v>6</v>
      </c>
      <c r="D1850" s="6"/>
      <c r="E1850" s="52"/>
      <c r="F1850" s="52"/>
      <c r="G1850" s="52"/>
      <c r="H1850" s="52"/>
      <c r="I1850" s="115"/>
      <c r="J1850" s="25"/>
      <c r="K1850" s="25"/>
      <c r="L1850" s="25"/>
      <c r="M1850" s="25"/>
      <c r="N1850" s="25"/>
      <c r="O1850" s="25"/>
      <c r="P1850" s="25"/>
      <c r="Q1850" s="25"/>
      <c r="R1850" s="25"/>
      <c r="S1850" s="25"/>
    </row>
    <row r="1851" spans="1:19" ht="21.75" customHeight="1" x14ac:dyDescent="0.25">
      <c r="A1851" s="9" t="s">
        <v>79</v>
      </c>
      <c r="B1851" s="133">
        <v>1</v>
      </c>
      <c r="C1851" s="133">
        <v>1.2</v>
      </c>
      <c r="D1851" s="6"/>
      <c r="E1851" s="52"/>
      <c r="F1851" s="52"/>
      <c r="G1851" s="52"/>
      <c r="H1851" s="52"/>
      <c r="I1851" s="115"/>
      <c r="J1851" s="25"/>
      <c r="K1851" s="25"/>
      <c r="L1851" s="25"/>
      <c r="M1851" s="25"/>
      <c r="N1851" s="25"/>
      <c r="O1851" s="25"/>
      <c r="P1851" s="25"/>
      <c r="Q1851" s="25"/>
      <c r="R1851" s="25"/>
      <c r="S1851" s="25"/>
    </row>
    <row r="1852" spans="1:19" ht="21.75" customHeight="1" x14ac:dyDescent="0.25">
      <c r="A1852" s="204" t="s">
        <v>275</v>
      </c>
      <c r="B1852" s="205"/>
      <c r="C1852" s="205"/>
      <c r="D1852" s="206">
        <v>200</v>
      </c>
      <c r="E1852" s="200">
        <v>0.2</v>
      </c>
      <c r="F1852" s="200">
        <v>0.06</v>
      </c>
      <c r="G1852" s="200">
        <v>8.2899999999999991</v>
      </c>
      <c r="H1852" s="200">
        <v>34.08</v>
      </c>
      <c r="I1852" s="200" t="s">
        <v>305</v>
      </c>
      <c r="J1852" s="25"/>
      <c r="K1852" s="25"/>
      <c r="L1852" s="25"/>
      <c r="M1852" s="25"/>
      <c r="N1852" s="25"/>
      <c r="O1852" s="25"/>
      <c r="P1852" s="25"/>
      <c r="Q1852" s="25"/>
      <c r="R1852" s="25"/>
      <c r="S1852" s="25"/>
    </row>
    <row r="1853" spans="1:19" ht="21.75" customHeight="1" x14ac:dyDescent="0.25">
      <c r="A1853" s="9" t="s">
        <v>97</v>
      </c>
      <c r="B1853" s="133">
        <f>C1853</f>
        <v>30</v>
      </c>
      <c r="C1853" s="133">
        <v>30</v>
      </c>
      <c r="D1853" s="6"/>
      <c r="E1853" s="22"/>
      <c r="F1853" s="22"/>
      <c r="G1853" s="22"/>
      <c r="H1853" s="52"/>
      <c r="I1853" s="22"/>
      <c r="J1853" s="25"/>
      <c r="K1853" s="25"/>
      <c r="L1853" s="25"/>
      <c r="M1853" s="25"/>
      <c r="N1853" s="25"/>
      <c r="O1853" s="25"/>
      <c r="P1853" s="25"/>
      <c r="Q1853" s="25"/>
      <c r="R1853" s="25"/>
      <c r="S1853" s="25"/>
    </row>
    <row r="1854" spans="1:19" ht="21.75" customHeight="1" x14ac:dyDescent="0.25">
      <c r="A1854" s="14" t="s">
        <v>16</v>
      </c>
      <c r="B1854" s="134">
        <f>C1854</f>
        <v>8</v>
      </c>
      <c r="C1854" s="222">
        <v>8</v>
      </c>
      <c r="D1854" s="6"/>
      <c r="E1854" s="22"/>
      <c r="F1854" s="8"/>
      <c r="G1854" s="8"/>
      <c r="H1854" s="317"/>
      <c r="I1854" s="30"/>
      <c r="J1854" s="25"/>
      <c r="K1854" s="25"/>
      <c r="L1854" s="25"/>
      <c r="M1854" s="25"/>
      <c r="N1854" s="25"/>
      <c r="O1854" s="25"/>
      <c r="P1854" s="25"/>
      <c r="Q1854" s="25"/>
      <c r="R1854" s="25"/>
      <c r="S1854" s="25"/>
    </row>
    <row r="1855" spans="1:19" ht="21.75" customHeight="1" x14ac:dyDescent="0.25">
      <c r="A1855" s="40" t="s">
        <v>85</v>
      </c>
      <c r="B1855" s="41">
        <f>C1855</f>
        <v>200</v>
      </c>
      <c r="C1855" s="41">
        <v>200</v>
      </c>
      <c r="D1855" s="6"/>
      <c r="E1855" s="22"/>
      <c r="F1855" s="8"/>
      <c r="G1855" s="8"/>
      <c r="H1855" s="317"/>
      <c r="I1855" s="30"/>
      <c r="J1855" s="25"/>
      <c r="K1855" s="25"/>
      <c r="L1855" s="25"/>
      <c r="M1855" s="25"/>
      <c r="N1855" s="25"/>
      <c r="O1855" s="25"/>
      <c r="P1855" s="25"/>
      <c r="Q1855" s="25"/>
      <c r="R1855" s="25"/>
      <c r="S1855" s="25"/>
    </row>
    <row r="1856" spans="1:19" ht="21.75" customHeight="1" x14ac:dyDescent="0.25">
      <c r="A1856" s="212" t="s">
        <v>78</v>
      </c>
      <c r="B1856" s="213">
        <f>C1856</f>
        <v>26</v>
      </c>
      <c r="C1856" s="213">
        <v>26</v>
      </c>
      <c r="D1856" s="214" t="s">
        <v>196</v>
      </c>
      <c r="E1856" s="200">
        <v>2.08</v>
      </c>
      <c r="F1856" s="211">
        <v>0.96</v>
      </c>
      <c r="G1856" s="211">
        <v>12.48</v>
      </c>
      <c r="H1856" s="211">
        <v>59.8</v>
      </c>
      <c r="I1856" s="200"/>
      <c r="J1856" s="25"/>
      <c r="K1856" s="25"/>
      <c r="L1856" s="25"/>
      <c r="M1856" s="25"/>
      <c r="N1856" s="25"/>
      <c r="O1856" s="25"/>
      <c r="P1856" s="25"/>
      <c r="Q1856" s="25"/>
      <c r="R1856" s="25"/>
      <c r="S1856" s="25"/>
    </row>
    <row r="1857" spans="1:19" ht="21.75" customHeight="1" x14ac:dyDescent="0.25">
      <c r="A1857" s="302" t="s">
        <v>110</v>
      </c>
      <c r="B1857" s="294">
        <f>C1857</f>
        <v>18</v>
      </c>
      <c r="C1857" s="294">
        <v>18</v>
      </c>
      <c r="D1857" s="234">
        <v>18</v>
      </c>
      <c r="E1857" s="200">
        <v>1.44</v>
      </c>
      <c r="F1857" s="200">
        <v>0.23</v>
      </c>
      <c r="G1857" s="200">
        <v>9.5399999999999991</v>
      </c>
      <c r="H1857" s="200">
        <v>45</v>
      </c>
      <c r="I1857" s="200"/>
      <c r="J1857" s="25"/>
      <c r="K1857" s="25"/>
      <c r="L1857" s="25"/>
      <c r="M1857" s="25"/>
      <c r="N1857" s="25"/>
      <c r="O1857" s="25"/>
      <c r="P1857" s="25"/>
      <c r="Q1857" s="25"/>
      <c r="R1857" s="25"/>
      <c r="S1857" s="25"/>
    </row>
    <row r="1858" spans="1:19" ht="21.75" customHeight="1" x14ac:dyDescent="0.25">
      <c r="A1858" s="424" t="s">
        <v>318</v>
      </c>
      <c r="B1858" s="385"/>
      <c r="C1858" s="385"/>
      <c r="D1858" s="394">
        <f>D1810+D1770</f>
        <v>1500</v>
      </c>
      <c r="E1858" s="386">
        <f>E1810+E1770</f>
        <v>51.84</v>
      </c>
      <c r="F1858" s="386">
        <f>F1810+F1770</f>
        <v>55.739999999999995</v>
      </c>
      <c r="G1858" s="386">
        <f>G1810+G1770</f>
        <v>231.07999999999998</v>
      </c>
      <c r="H1858" s="386">
        <f>H1810+H1770</f>
        <v>1595.06</v>
      </c>
      <c r="I1858" s="386"/>
      <c r="J1858" s="25"/>
      <c r="K1858" s="25"/>
      <c r="L1858" s="25"/>
      <c r="M1858" s="25"/>
      <c r="N1858" s="25"/>
      <c r="O1858" s="25"/>
      <c r="P1858" s="25"/>
      <c r="Q1858" s="25"/>
      <c r="R1858" s="25"/>
      <c r="S1858" s="25"/>
    </row>
    <row r="1859" spans="1:19" ht="21.75" customHeight="1" x14ac:dyDescent="0.25">
      <c r="A1859" s="570" t="s">
        <v>35</v>
      </c>
      <c r="B1859" s="571"/>
      <c r="C1859" s="571"/>
      <c r="D1859" s="571"/>
      <c r="E1859" s="571"/>
      <c r="F1859" s="571"/>
      <c r="G1859" s="571"/>
      <c r="H1859" s="572"/>
      <c r="I1859" s="23"/>
      <c r="J1859" s="25"/>
      <c r="K1859" s="25"/>
      <c r="L1859" s="25"/>
      <c r="M1859" s="25"/>
      <c r="N1859" s="25"/>
      <c r="O1859" s="25"/>
      <c r="P1859" s="25"/>
      <c r="Q1859" s="25"/>
      <c r="R1859" s="25"/>
      <c r="S1859" s="25"/>
    </row>
    <row r="1860" spans="1:19" ht="21.75" customHeight="1" x14ac:dyDescent="0.25">
      <c r="A1860" s="573" t="s">
        <v>2</v>
      </c>
      <c r="B1860" s="576" t="s">
        <v>3</v>
      </c>
      <c r="C1860" s="576" t="s">
        <v>4</v>
      </c>
      <c r="D1860" s="579" t="s">
        <v>5</v>
      </c>
      <c r="E1860" s="580"/>
      <c r="F1860" s="580"/>
      <c r="G1860" s="580"/>
      <c r="H1860" s="581"/>
      <c r="I1860" s="23"/>
      <c r="J1860" s="25"/>
      <c r="K1860" s="25"/>
      <c r="L1860" s="25"/>
      <c r="M1860" s="25"/>
      <c r="N1860" s="25"/>
      <c r="O1860" s="25"/>
      <c r="P1860" s="25"/>
      <c r="Q1860" s="25"/>
      <c r="R1860" s="25"/>
      <c r="S1860" s="25"/>
    </row>
    <row r="1861" spans="1:19" ht="21.75" customHeight="1" x14ac:dyDescent="0.25">
      <c r="A1861" s="574"/>
      <c r="B1861" s="577"/>
      <c r="C1861" s="577"/>
      <c r="D1861" s="591" t="s">
        <v>6</v>
      </c>
      <c r="E1861" s="573" t="s">
        <v>7</v>
      </c>
      <c r="F1861" s="573" t="s">
        <v>8</v>
      </c>
      <c r="G1861" s="573" t="s">
        <v>9</v>
      </c>
      <c r="H1861" s="582" t="s">
        <v>10</v>
      </c>
      <c r="I1861" s="23"/>
      <c r="J1861" s="25"/>
      <c r="K1861" s="25"/>
      <c r="L1861" s="25"/>
      <c r="M1861" s="25"/>
      <c r="N1861" s="25"/>
      <c r="O1861" s="25"/>
      <c r="P1861" s="25"/>
      <c r="Q1861" s="25"/>
      <c r="R1861" s="25"/>
      <c r="S1861" s="25"/>
    </row>
    <row r="1862" spans="1:19" ht="21.75" customHeight="1" x14ac:dyDescent="0.25">
      <c r="A1862" s="575"/>
      <c r="B1862" s="578"/>
      <c r="C1862" s="578"/>
      <c r="D1862" s="592"/>
      <c r="E1862" s="575"/>
      <c r="F1862" s="575"/>
      <c r="G1862" s="575"/>
      <c r="H1862" s="583"/>
      <c r="I1862" s="19"/>
      <c r="J1862" s="25"/>
      <c r="K1862" s="25"/>
      <c r="L1862" s="25"/>
      <c r="M1862" s="25"/>
      <c r="N1862" s="25"/>
      <c r="O1862" s="25"/>
      <c r="P1862" s="25"/>
      <c r="Q1862" s="25"/>
      <c r="R1862" s="25"/>
      <c r="S1862" s="25"/>
    </row>
    <row r="1863" spans="1:19" ht="21.75" customHeight="1" x14ac:dyDescent="0.25">
      <c r="A1863" s="567" t="s">
        <v>42</v>
      </c>
      <c r="B1863" s="567"/>
      <c r="C1863" s="567"/>
      <c r="D1863" s="232">
        <f>D1864+D1865+D1886+D1897+D1902</f>
        <v>552</v>
      </c>
      <c r="E1863" s="203">
        <f>E1864+E1865+E1886+E1897+E1902</f>
        <v>23.435000000000002</v>
      </c>
      <c r="F1863" s="203">
        <f>F1864+F1865+F1886+F1897+F1902</f>
        <v>21.87</v>
      </c>
      <c r="G1863" s="203">
        <f>G1864+G1865+G1886+G1897+G1902</f>
        <v>99.98</v>
      </c>
      <c r="H1863" s="203">
        <f>H1865+H1886+H1897+H1902</f>
        <v>646.52</v>
      </c>
      <c r="I1863" s="284"/>
      <c r="J1863" s="25"/>
      <c r="K1863" s="25"/>
      <c r="L1863" s="25"/>
      <c r="M1863" s="25"/>
      <c r="N1863" s="25"/>
      <c r="O1863" s="25"/>
      <c r="P1863" s="25"/>
      <c r="Q1863" s="25"/>
      <c r="R1863" s="25"/>
      <c r="S1863" s="25"/>
    </row>
    <row r="1864" spans="1:19" ht="21.75" hidden="1" customHeight="1" x14ac:dyDescent="0.25">
      <c r="A1864" s="217"/>
      <c r="B1864" s="253"/>
      <c r="C1864" s="253"/>
      <c r="D1864" s="236"/>
      <c r="E1864" s="252"/>
      <c r="F1864" s="252"/>
      <c r="G1864" s="252"/>
      <c r="H1864" s="252"/>
      <c r="I1864" s="215"/>
      <c r="J1864" s="25"/>
      <c r="K1864" s="25"/>
      <c r="L1864" s="25"/>
      <c r="M1864" s="25"/>
      <c r="N1864" s="25"/>
      <c r="O1864" s="25"/>
      <c r="P1864" s="25"/>
      <c r="Q1864" s="25"/>
      <c r="R1864" s="25"/>
      <c r="S1864" s="25"/>
    </row>
    <row r="1865" spans="1:19" ht="21.75" customHeight="1" x14ac:dyDescent="0.25">
      <c r="A1865" s="204" t="s">
        <v>94</v>
      </c>
      <c r="B1865" s="218"/>
      <c r="C1865" s="219"/>
      <c r="D1865" s="220">
        <v>270</v>
      </c>
      <c r="E1865" s="218">
        <f>E1866+E1878</f>
        <v>16.635000000000002</v>
      </c>
      <c r="F1865" s="218">
        <f>F1866+F1878</f>
        <v>14.91</v>
      </c>
      <c r="G1865" s="218">
        <f>G1866+G1878</f>
        <v>38.18</v>
      </c>
      <c r="H1865" s="218">
        <f>H1866+H1878</f>
        <v>417.27000000000004</v>
      </c>
      <c r="I1865" s="215"/>
      <c r="J1865" s="25"/>
      <c r="K1865" s="25"/>
      <c r="L1865" s="25"/>
      <c r="M1865" s="25"/>
      <c r="N1865" s="25"/>
      <c r="O1865" s="25"/>
      <c r="P1865" s="25"/>
      <c r="Q1865" s="25"/>
      <c r="R1865" s="25"/>
      <c r="S1865" s="25"/>
    </row>
    <row r="1866" spans="1:19" ht="21.75" customHeight="1" x14ac:dyDescent="0.25">
      <c r="A1866" s="18" t="s">
        <v>72</v>
      </c>
      <c r="B1866" s="22">
        <f>C1866</f>
        <v>62</v>
      </c>
      <c r="C1866" s="19">
        <v>62</v>
      </c>
      <c r="D1866" s="103"/>
      <c r="E1866" s="23">
        <v>16.015000000000001</v>
      </c>
      <c r="F1866" s="23">
        <v>14.89</v>
      </c>
      <c r="G1866" s="23">
        <v>35.01</v>
      </c>
      <c r="H1866" s="156">
        <v>400.35</v>
      </c>
      <c r="I1866" s="126"/>
      <c r="J1866" s="25"/>
      <c r="K1866" s="25"/>
      <c r="L1866" s="25"/>
      <c r="M1866" s="25"/>
      <c r="N1866" s="25"/>
      <c r="O1866" s="25"/>
      <c r="P1866" s="25"/>
      <c r="Q1866" s="25"/>
      <c r="R1866" s="25"/>
      <c r="S1866" s="25"/>
    </row>
    <row r="1867" spans="1:19" ht="21.75" customHeight="1" x14ac:dyDescent="0.25">
      <c r="A1867" s="239" t="s">
        <v>149</v>
      </c>
      <c r="B1867" s="22"/>
      <c r="C1867" s="341">
        <v>52</v>
      </c>
      <c r="D1867" s="103"/>
      <c r="E1867" s="250"/>
      <c r="F1867" s="103"/>
      <c r="G1867" s="103"/>
      <c r="H1867" s="115"/>
      <c r="I1867" s="126"/>
      <c r="J1867" s="25"/>
      <c r="K1867" s="25"/>
      <c r="L1867" s="25"/>
      <c r="M1867" s="25"/>
      <c r="N1867" s="25"/>
      <c r="O1867" s="25"/>
      <c r="P1867" s="25"/>
      <c r="Q1867" s="25"/>
      <c r="R1867" s="25"/>
      <c r="S1867" s="25"/>
    </row>
    <row r="1868" spans="1:19" ht="21.75" customHeight="1" x14ac:dyDescent="0.25">
      <c r="A1868" s="21" t="s">
        <v>130</v>
      </c>
      <c r="B1868" s="22">
        <f>C1868*1.1</f>
        <v>22.275000000000002</v>
      </c>
      <c r="C1868" s="22">
        <v>20.25</v>
      </c>
      <c r="D1868" s="102"/>
      <c r="E1868" s="182"/>
      <c r="F1868" s="102"/>
      <c r="G1868" s="30"/>
      <c r="H1868" s="102"/>
      <c r="I1868" s="126"/>
      <c r="J1868" s="25"/>
      <c r="K1868" s="25"/>
      <c r="L1868" s="25"/>
      <c r="M1868" s="25"/>
      <c r="N1868" s="25"/>
      <c r="O1868" s="25"/>
      <c r="P1868" s="25"/>
      <c r="Q1868" s="25"/>
      <c r="R1868" s="25"/>
      <c r="S1868" s="25"/>
    </row>
    <row r="1869" spans="1:19" ht="21.75" customHeight="1" x14ac:dyDescent="0.25">
      <c r="A1869" s="21" t="s">
        <v>131</v>
      </c>
      <c r="B1869" s="22">
        <f>C1869*1.05</f>
        <v>21.262499999999999</v>
      </c>
      <c r="C1869" s="244">
        <v>20.25</v>
      </c>
      <c r="D1869" s="102"/>
      <c r="E1869" s="182"/>
      <c r="F1869" s="102"/>
      <c r="G1869" s="30"/>
      <c r="H1869" s="102"/>
      <c r="I1869" s="126"/>
      <c r="J1869" s="25"/>
      <c r="K1869" s="25"/>
      <c r="L1869" s="25"/>
      <c r="M1869" s="25"/>
      <c r="N1869" s="25"/>
      <c r="O1869" s="25"/>
      <c r="P1869" s="25"/>
      <c r="Q1869" s="25"/>
      <c r="R1869" s="25"/>
      <c r="S1869" s="25"/>
    </row>
    <row r="1870" spans="1:19" ht="21.75" customHeight="1" x14ac:dyDescent="0.25">
      <c r="A1870" s="21" t="s">
        <v>132</v>
      </c>
      <c r="B1870" s="22">
        <f>C1870*1.1</f>
        <v>22.275000000000002</v>
      </c>
      <c r="C1870" s="244">
        <v>20.25</v>
      </c>
      <c r="D1870" s="102"/>
      <c r="E1870" s="182"/>
      <c r="F1870" s="102"/>
      <c r="G1870" s="30"/>
      <c r="H1870" s="102"/>
      <c r="I1870" s="126"/>
      <c r="J1870" s="25"/>
      <c r="K1870" s="25"/>
      <c r="L1870" s="25"/>
      <c r="M1870" s="25"/>
      <c r="N1870" s="25"/>
      <c r="O1870" s="25"/>
      <c r="P1870" s="25"/>
      <c r="Q1870" s="25"/>
      <c r="R1870" s="25"/>
      <c r="S1870" s="25"/>
    </row>
    <row r="1871" spans="1:19" ht="21.75" customHeight="1" x14ac:dyDescent="0.25">
      <c r="A1871" s="21" t="s">
        <v>89</v>
      </c>
      <c r="B1871" s="10">
        <f>C1871*1.25</f>
        <v>28.112499999999997</v>
      </c>
      <c r="C1871" s="556">
        <v>22.49</v>
      </c>
      <c r="D1871" s="102"/>
      <c r="E1871" s="182"/>
      <c r="F1871" s="102"/>
      <c r="G1871" s="30"/>
      <c r="H1871" s="102"/>
      <c r="I1871" s="126"/>
      <c r="J1871" s="25"/>
      <c r="K1871" s="25"/>
      <c r="L1871" s="25"/>
      <c r="M1871" s="25"/>
      <c r="N1871" s="25"/>
      <c r="O1871" s="25"/>
      <c r="P1871" s="25"/>
      <c r="Q1871" s="25"/>
      <c r="R1871" s="25"/>
      <c r="S1871" s="25"/>
    </row>
    <row r="1872" spans="1:19" ht="21.75" customHeight="1" x14ac:dyDescent="0.25">
      <c r="A1872" s="21" t="s">
        <v>90</v>
      </c>
      <c r="B1872" s="10">
        <f>C1871*1.33</f>
        <v>29.9117</v>
      </c>
      <c r="C1872" s="557"/>
      <c r="D1872" s="102"/>
      <c r="E1872" s="182"/>
      <c r="F1872" s="102"/>
      <c r="G1872" s="30"/>
      <c r="H1872" s="102"/>
      <c r="I1872" s="126"/>
      <c r="J1872" s="25"/>
      <c r="K1872" s="25"/>
      <c r="L1872" s="25"/>
      <c r="M1872" s="25"/>
      <c r="N1872" s="25"/>
      <c r="O1872" s="25"/>
      <c r="P1872" s="25"/>
      <c r="Q1872" s="25"/>
      <c r="R1872" s="25"/>
      <c r="S1872" s="25"/>
    </row>
    <row r="1873" spans="1:19" ht="21.75" customHeight="1" x14ac:dyDescent="0.25">
      <c r="A1873" s="9" t="s">
        <v>70</v>
      </c>
      <c r="B1873" s="10">
        <f>C1873*1.18</f>
        <v>26.538199999999996</v>
      </c>
      <c r="C1873" s="10">
        <v>22.49</v>
      </c>
      <c r="D1873" s="102"/>
      <c r="E1873" s="182"/>
      <c r="F1873" s="102"/>
      <c r="G1873" s="30"/>
      <c r="H1873" s="102"/>
      <c r="I1873" s="126"/>
      <c r="J1873" s="25"/>
      <c r="K1873" s="25"/>
      <c r="L1873" s="25"/>
      <c r="M1873" s="25"/>
      <c r="N1873" s="25"/>
      <c r="O1873" s="25"/>
      <c r="P1873" s="25"/>
      <c r="Q1873" s="25"/>
      <c r="R1873" s="25"/>
      <c r="S1873" s="25"/>
    </row>
    <row r="1874" spans="1:19" ht="21.75" customHeight="1" x14ac:dyDescent="0.25">
      <c r="A1874" s="9"/>
      <c r="B1874" s="10"/>
      <c r="C1874" s="10"/>
      <c r="D1874" s="102"/>
      <c r="E1874" s="182"/>
      <c r="F1874" s="102"/>
      <c r="G1874" s="30"/>
      <c r="H1874" s="102"/>
      <c r="I1874" s="126"/>
      <c r="J1874" s="25"/>
      <c r="K1874" s="25"/>
      <c r="L1874" s="25"/>
      <c r="M1874" s="25"/>
      <c r="N1874" s="25"/>
      <c r="O1874" s="25"/>
      <c r="P1874" s="25"/>
      <c r="Q1874" s="25"/>
      <c r="R1874" s="25"/>
      <c r="S1874" s="25"/>
    </row>
    <row r="1875" spans="1:19" ht="21.75" customHeight="1" x14ac:dyDescent="0.25">
      <c r="A1875" s="9" t="s">
        <v>79</v>
      </c>
      <c r="B1875" s="10">
        <f>C1875</f>
        <v>0.22</v>
      </c>
      <c r="C1875" s="10">
        <v>0.22</v>
      </c>
      <c r="D1875" s="102"/>
      <c r="E1875" s="182"/>
      <c r="F1875" s="102"/>
      <c r="G1875" s="30"/>
      <c r="H1875" s="102"/>
      <c r="I1875" s="126"/>
      <c r="J1875" s="25"/>
      <c r="K1875" s="25"/>
      <c r="L1875" s="25"/>
      <c r="M1875" s="25"/>
      <c r="N1875" s="25"/>
      <c r="O1875" s="25"/>
      <c r="P1875" s="25"/>
      <c r="Q1875" s="25"/>
      <c r="R1875" s="25"/>
      <c r="S1875" s="25"/>
    </row>
    <row r="1876" spans="1:19" ht="21.75" customHeight="1" x14ac:dyDescent="0.25">
      <c r="A1876" s="107" t="s">
        <v>71</v>
      </c>
      <c r="B1876" s="51">
        <f>C1876</f>
        <v>6</v>
      </c>
      <c r="C1876" s="6">
        <v>6</v>
      </c>
      <c r="D1876" s="159"/>
      <c r="E1876" s="186"/>
      <c r="F1876" s="8"/>
      <c r="G1876" s="8"/>
      <c r="H1876" s="317"/>
      <c r="I1876" s="126"/>
      <c r="J1876" s="25"/>
      <c r="K1876" s="25"/>
      <c r="L1876" s="25"/>
      <c r="M1876" s="25"/>
      <c r="N1876" s="25"/>
      <c r="O1876" s="25"/>
      <c r="P1876" s="25"/>
      <c r="Q1876" s="25"/>
      <c r="R1876" s="25"/>
      <c r="S1876" s="25"/>
    </row>
    <row r="1877" spans="1:19" ht="21.75" customHeight="1" x14ac:dyDescent="0.25">
      <c r="A1877" s="3" t="s">
        <v>231</v>
      </c>
      <c r="B1877" s="51">
        <f>C1877</f>
        <v>6</v>
      </c>
      <c r="C1877" s="6">
        <v>6</v>
      </c>
      <c r="D1877" s="159"/>
      <c r="E1877" s="186"/>
      <c r="F1877" s="8"/>
      <c r="G1877" s="8"/>
      <c r="H1877" s="317"/>
      <c r="I1877" s="126"/>
      <c r="J1877" s="25"/>
      <c r="K1877" s="25"/>
      <c r="L1877" s="25"/>
      <c r="M1877" s="25"/>
      <c r="N1877" s="25"/>
      <c r="O1877" s="25"/>
      <c r="P1877" s="25"/>
      <c r="Q1877" s="25"/>
      <c r="R1877" s="25"/>
      <c r="S1877" s="25"/>
    </row>
    <row r="1878" spans="1:19" ht="21.75" customHeight="1" x14ac:dyDescent="0.25">
      <c r="A1878" s="188" t="s">
        <v>135</v>
      </c>
      <c r="B1878" s="10"/>
      <c r="C1878" s="189"/>
      <c r="D1878" s="189">
        <v>50</v>
      </c>
      <c r="E1878" s="78">
        <v>0.62</v>
      </c>
      <c r="F1878" s="78">
        <v>0.02</v>
      </c>
      <c r="G1878" s="78">
        <v>3.17</v>
      </c>
      <c r="H1878" s="78">
        <v>16.920000000000002</v>
      </c>
      <c r="I1878" s="522"/>
      <c r="J1878" s="25"/>
      <c r="K1878" s="25"/>
      <c r="L1878" s="25"/>
      <c r="M1878" s="25"/>
      <c r="N1878" s="25"/>
      <c r="O1878" s="25"/>
      <c r="P1878" s="25"/>
      <c r="Q1878" s="25"/>
      <c r="R1878" s="25"/>
      <c r="S1878" s="25"/>
    </row>
    <row r="1879" spans="1:19" ht="21.75" customHeight="1" x14ac:dyDescent="0.25">
      <c r="A1879" s="15" t="s">
        <v>133</v>
      </c>
      <c r="B1879" s="10">
        <f t="shared" ref="B1879:B1884" si="39">C1879</f>
        <v>27</v>
      </c>
      <c r="C1879" s="10">
        <v>27</v>
      </c>
      <c r="D1879" s="11"/>
      <c r="E1879" s="11"/>
      <c r="F1879" s="11"/>
      <c r="G1879" s="11"/>
      <c r="H1879" s="11"/>
      <c r="I1879" s="522"/>
      <c r="J1879" s="25"/>
      <c r="K1879" s="25"/>
      <c r="L1879" s="25"/>
      <c r="M1879" s="25"/>
      <c r="N1879" s="25"/>
      <c r="O1879" s="25"/>
      <c r="P1879" s="25"/>
      <c r="Q1879" s="25"/>
      <c r="R1879" s="25"/>
      <c r="S1879" s="25"/>
    </row>
    <row r="1880" spans="1:19" ht="21.75" customHeight="1" x14ac:dyDescent="0.25">
      <c r="A1880" s="15" t="s">
        <v>85</v>
      </c>
      <c r="B1880" s="10">
        <f t="shared" si="39"/>
        <v>23.5</v>
      </c>
      <c r="C1880" s="10">
        <v>23.5</v>
      </c>
      <c r="D1880" s="11"/>
      <c r="E1880" s="11"/>
      <c r="F1880" s="11"/>
      <c r="G1880" s="11"/>
      <c r="H1880" s="11"/>
      <c r="I1880" s="522"/>
      <c r="J1880" s="25"/>
      <c r="K1880" s="25"/>
      <c r="L1880" s="25"/>
      <c r="M1880" s="25"/>
      <c r="N1880" s="25"/>
      <c r="O1880" s="25"/>
      <c r="P1880" s="25"/>
      <c r="Q1880" s="25"/>
      <c r="R1880" s="25"/>
      <c r="S1880" s="25"/>
    </row>
    <row r="1881" spans="1:19" ht="26.25" customHeight="1" x14ac:dyDescent="0.25">
      <c r="A1881" s="15" t="s">
        <v>79</v>
      </c>
      <c r="B1881" s="10">
        <f t="shared" si="39"/>
        <v>1</v>
      </c>
      <c r="C1881" s="10">
        <v>1</v>
      </c>
      <c r="D1881" s="11"/>
      <c r="E1881" s="11"/>
      <c r="F1881" s="11"/>
      <c r="G1881" s="11"/>
      <c r="H1881" s="11"/>
      <c r="I1881" s="522"/>
      <c r="J1881" s="25"/>
      <c r="K1881" s="25"/>
      <c r="L1881" s="25"/>
      <c r="M1881" s="25"/>
      <c r="N1881" s="25"/>
      <c r="O1881" s="25"/>
      <c r="P1881" s="25"/>
      <c r="Q1881" s="25"/>
      <c r="R1881" s="25"/>
      <c r="S1881" s="25"/>
    </row>
    <row r="1882" spans="1:19" ht="21.75" customHeight="1" x14ac:dyDescent="0.25">
      <c r="A1882" s="15" t="s">
        <v>87</v>
      </c>
      <c r="B1882" s="10">
        <f t="shared" si="39"/>
        <v>0.5</v>
      </c>
      <c r="C1882" s="10">
        <v>0.5</v>
      </c>
      <c r="D1882" s="11"/>
      <c r="E1882" s="11"/>
      <c r="F1882" s="11"/>
      <c r="G1882" s="11"/>
      <c r="H1882" s="11"/>
      <c r="I1882" s="522"/>
      <c r="J1882" s="25"/>
      <c r="K1882" s="25"/>
      <c r="L1882" s="25"/>
      <c r="M1882" s="25"/>
      <c r="N1882" s="25"/>
      <c r="O1882" s="25"/>
      <c r="P1882" s="25"/>
      <c r="Q1882" s="25"/>
      <c r="R1882" s="25"/>
      <c r="S1882" s="25"/>
    </row>
    <row r="1883" spans="1:19" ht="21.75" customHeight="1" x14ac:dyDescent="0.25">
      <c r="A1883" s="15" t="s">
        <v>136</v>
      </c>
      <c r="B1883" s="10">
        <f t="shared" si="39"/>
        <v>0.2</v>
      </c>
      <c r="C1883" s="10">
        <v>0.2</v>
      </c>
      <c r="D1883" s="11"/>
      <c r="E1883" s="11"/>
      <c r="F1883" s="11"/>
      <c r="G1883" s="11"/>
      <c r="H1883" s="11"/>
      <c r="I1883" s="522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</row>
    <row r="1884" spans="1:19" ht="21.75" customHeight="1" x14ac:dyDescent="0.25">
      <c r="A1884" s="15" t="s">
        <v>137</v>
      </c>
      <c r="B1884" s="10">
        <f t="shared" si="39"/>
        <v>0.1</v>
      </c>
      <c r="C1884" s="10">
        <v>0.1</v>
      </c>
      <c r="D1884" s="11"/>
      <c r="E1884" s="11"/>
      <c r="F1884" s="11"/>
      <c r="G1884" s="11"/>
      <c r="H1884" s="11"/>
      <c r="I1884" s="522"/>
      <c r="J1884" s="25"/>
      <c r="K1884" s="25"/>
      <c r="L1884" s="25"/>
      <c r="M1884" s="25"/>
      <c r="N1884" s="25"/>
      <c r="O1884" s="25"/>
      <c r="P1884" s="25"/>
      <c r="Q1884" s="25"/>
      <c r="R1884" s="25"/>
      <c r="S1884" s="25"/>
    </row>
    <row r="1885" spans="1:19" ht="21.75" customHeight="1" x14ac:dyDescent="0.25">
      <c r="A1885" s="21" t="s">
        <v>88</v>
      </c>
      <c r="B1885" s="22">
        <f>C1885*1.2</f>
        <v>1.2</v>
      </c>
      <c r="C1885" s="22">
        <v>1</v>
      </c>
      <c r="D1885" s="46"/>
      <c r="E1885" s="8"/>
      <c r="F1885" s="8"/>
      <c r="G1885" s="8"/>
      <c r="H1885" s="317"/>
      <c r="I1885" s="8"/>
      <c r="J1885" s="25"/>
      <c r="K1885" s="25"/>
      <c r="L1885" s="25"/>
      <c r="M1885" s="25"/>
      <c r="N1885" s="25"/>
      <c r="O1885" s="25"/>
      <c r="P1885" s="25"/>
      <c r="Q1885" s="25"/>
      <c r="R1885" s="25"/>
      <c r="S1885" s="25"/>
    </row>
    <row r="1886" spans="1:19" ht="21.75" customHeight="1" x14ac:dyDescent="0.25">
      <c r="A1886" s="265" t="s">
        <v>64</v>
      </c>
      <c r="B1886" s="279"/>
      <c r="C1886" s="279"/>
      <c r="D1886" s="112">
        <v>50</v>
      </c>
      <c r="E1886" s="113">
        <v>4.08</v>
      </c>
      <c r="F1886" s="113">
        <v>6.51</v>
      </c>
      <c r="G1886" s="113">
        <v>37.94</v>
      </c>
      <c r="H1886" s="113">
        <v>118.47</v>
      </c>
      <c r="I1886" s="113"/>
      <c r="J1886" s="25"/>
      <c r="K1886" s="25"/>
      <c r="L1886" s="25"/>
      <c r="M1886" s="25"/>
      <c r="N1886" s="25"/>
      <c r="O1886" s="25"/>
      <c r="P1886" s="25"/>
      <c r="Q1886" s="25"/>
      <c r="R1886" s="25"/>
      <c r="S1886" s="25"/>
    </row>
    <row r="1887" spans="1:19" ht="21.75" customHeight="1" x14ac:dyDescent="0.25">
      <c r="A1887" s="299" t="s">
        <v>65</v>
      </c>
      <c r="B1887" s="13">
        <f>C1887</f>
        <v>60</v>
      </c>
      <c r="C1887" s="13">
        <v>60</v>
      </c>
      <c r="D1887" s="121"/>
      <c r="E1887" s="121"/>
      <c r="F1887" s="121"/>
      <c r="G1887" s="121"/>
      <c r="H1887" s="121"/>
      <c r="I1887" s="521"/>
      <c r="J1887" s="25"/>
      <c r="K1887" s="25"/>
      <c r="L1887" s="25"/>
      <c r="M1887" s="25"/>
      <c r="N1887" s="25"/>
      <c r="O1887" s="25"/>
      <c r="P1887" s="25"/>
      <c r="Q1887" s="25"/>
      <c r="R1887" s="25"/>
      <c r="S1887" s="25"/>
    </row>
    <row r="1888" spans="1:19" ht="21.75" customHeight="1" x14ac:dyDescent="0.25">
      <c r="A1888" s="120" t="s">
        <v>111</v>
      </c>
      <c r="B1888" s="6">
        <f>C1888</f>
        <v>20</v>
      </c>
      <c r="C1888" s="6">
        <v>20</v>
      </c>
      <c r="D1888" s="119"/>
      <c r="E1888" s="119"/>
      <c r="F1888" s="119"/>
      <c r="G1888" s="119"/>
      <c r="H1888" s="67"/>
      <c r="I1888" s="24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</row>
    <row r="1889" spans="1:19" ht="21.75" customHeight="1" x14ac:dyDescent="0.25">
      <c r="A1889" s="18" t="s">
        <v>104</v>
      </c>
      <c r="B1889" s="6">
        <f>C1889</f>
        <v>4</v>
      </c>
      <c r="C1889" s="6">
        <v>4</v>
      </c>
      <c r="D1889" s="119"/>
      <c r="E1889" s="119"/>
      <c r="F1889" s="119"/>
      <c r="G1889" s="119"/>
      <c r="H1889" s="67"/>
      <c r="I1889" s="28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</row>
    <row r="1890" spans="1:19" ht="21.75" customHeight="1" x14ac:dyDescent="0.25">
      <c r="A1890" s="120" t="s">
        <v>82</v>
      </c>
      <c r="B1890" s="6">
        <f>C1890</f>
        <v>2</v>
      </c>
      <c r="C1890" s="6">
        <v>2</v>
      </c>
      <c r="D1890" s="119"/>
      <c r="E1890" s="119"/>
      <c r="F1890" s="119"/>
      <c r="G1890" s="119"/>
      <c r="H1890" s="67"/>
      <c r="I1890" s="285"/>
      <c r="J1890" s="25"/>
      <c r="K1890" s="25"/>
      <c r="L1890" s="25"/>
      <c r="M1890" s="25"/>
      <c r="N1890" s="25"/>
      <c r="O1890" s="25"/>
      <c r="P1890" s="25"/>
      <c r="Q1890" s="25"/>
      <c r="R1890" s="25"/>
      <c r="S1890" s="25"/>
    </row>
    <row r="1891" spans="1:19" ht="21.75" customHeight="1" x14ac:dyDescent="0.25">
      <c r="A1891" s="239" t="s">
        <v>84</v>
      </c>
      <c r="B1891" s="6"/>
      <c r="C1891" s="267">
        <v>75</v>
      </c>
      <c r="D1891" s="119"/>
      <c r="E1891" s="119"/>
      <c r="F1891" s="119"/>
      <c r="G1891" s="119"/>
      <c r="H1891" s="67"/>
      <c r="I1891" s="285"/>
      <c r="J1891" s="25"/>
      <c r="K1891" s="25"/>
      <c r="L1891" s="25"/>
      <c r="M1891" s="25"/>
      <c r="N1891" s="25"/>
      <c r="O1891" s="25"/>
      <c r="P1891" s="25"/>
      <c r="Q1891" s="25"/>
      <c r="R1891" s="25"/>
      <c r="S1891" s="25"/>
    </row>
    <row r="1892" spans="1:19" ht="21.75" customHeight="1" x14ac:dyDescent="0.25">
      <c r="A1892" s="120" t="s">
        <v>67</v>
      </c>
      <c r="B1892" s="6">
        <f>C1892</f>
        <v>3</v>
      </c>
      <c r="C1892" s="6">
        <v>3</v>
      </c>
      <c r="D1892" s="119"/>
      <c r="E1892" s="119"/>
      <c r="F1892" s="119"/>
      <c r="G1892" s="119"/>
      <c r="H1892" s="67"/>
      <c r="I1892" s="286"/>
      <c r="J1892" s="25"/>
      <c r="K1892" s="25"/>
      <c r="L1892" s="25"/>
      <c r="M1892" s="25"/>
      <c r="N1892" s="25"/>
      <c r="O1892" s="25"/>
      <c r="P1892" s="25"/>
      <c r="Q1892" s="25"/>
      <c r="R1892" s="25"/>
      <c r="S1892" s="25"/>
    </row>
    <row r="1893" spans="1:19" ht="21.75" customHeight="1" x14ac:dyDescent="0.25">
      <c r="A1893" s="120" t="s">
        <v>141</v>
      </c>
      <c r="B1893" s="6">
        <f>C1893</f>
        <v>2</v>
      </c>
      <c r="C1893" s="6">
        <v>2</v>
      </c>
      <c r="D1893" s="119"/>
      <c r="E1893" s="119"/>
      <c r="F1893" s="119"/>
      <c r="G1893" s="119"/>
      <c r="H1893" s="67"/>
      <c r="I1893" s="286"/>
      <c r="J1893" s="25"/>
      <c r="K1893" s="25"/>
      <c r="L1893" s="25"/>
      <c r="M1893" s="25"/>
      <c r="N1893" s="25"/>
      <c r="O1893" s="25"/>
      <c r="P1893" s="25"/>
      <c r="Q1893" s="25"/>
      <c r="R1893" s="25"/>
      <c r="S1893" s="25"/>
    </row>
    <row r="1894" spans="1:19" ht="21.75" customHeight="1" x14ac:dyDescent="0.25">
      <c r="A1894" s="120" t="s">
        <v>260</v>
      </c>
      <c r="B1894" s="6">
        <f>C1894</f>
        <v>2</v>
      </c>
      <c r="C1894" s="6">
        <v>2</v>
      </c>
      <c r="D1894" s="119"/>
      <c r="E1894" s="119"/>
      <c r="F1894" s="119"/>
      <c r="G1894" s="119"/>
      <c r="H1894" s="67"/>
      <c r="I1894" s="286"/>
      <c r="J1894" s="25"/>
      <c r="K1894" s="25"/>
      <c r="L1894" s="25"/>
      <c r="M1894" s="25"/>
      <c r="N1894" s="25"/>
      <c r="O1894" s="25"/>
      <c r="P1894" s="25"/>
      <c r="Q1894" s="25"/>
      <c r="R1894" s="25"/>
      <c r="S1894" s="25"/>
    </row>
    <row r="1895" spans="1:19" ht="21.75" customHeight="1" x14ac:dyDescent="0.25">
      <c r="A1895" s="593" t="s">
        <v>13</v>
      </c>
      <c r="B1895" s="594"/>
      <c r="C1895" s="594"/>
      <c r="D1895" s="594"/>
      <c r="E1895" s="594"/>
      <c r="F1895" s="594"/>
      <c r="G1895" s="594"/>
      <c r="H1895" s="594"/>
      <c r="I1895" s="594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</row>
    <row r="1896" spans="1:19" ht="21.75" customHeight="1" x14ac:dyDescent="0.25">
      <c r="A1896" s="265" t="s">
        <v>64</v>
      </c>
      <c r="B1896" s="230"/>
      <c r="C1896" s="230"/>
      <c r="D1896" s="112">
        <v>50</v>
      </c>
      <c r="E1896" s="113">
        <v>1.02</v>
      </c>
      <c r="F1896" s="113">
        <v>6.51</v>
      </c>
      <c r="G1896" s="113">
        <v>37.94</v>
      </c>
      <c r="H1896" s="113">
        <v>100.27</v>
      </c>
      <c r="I1896" s="266"/>
      <c r="J1896" s="25"/>
      <c r="K1896" s="25"/>
      <c r="L1896" s="25"/>
      <c r="M1896" s="25"/>
      <c r="N1896" s="25"/>
      <c r="O1896" s="25"/>
      <c r="P1896" s="25"/>
      <c r="Q1896" s="25"/>
      <c r="R1896" s="25"/>
      <c r="S1896" s="25"/>
    </row>
    <row r="1897" spans="1:19" ht="21.75" customHeight="1" x14ac:dyDescent="0.25">
      <c r="A1897" s="204" t="s">
        <v>273</v>
      </c>
      <c r="B1897" s="425"/>
      <c r="C1897" s="425"/>
      <c r="D1897" s="199" t="s">
        <v>14</v>
      </c>
      <c r="E1897" s="200">
        <v>0.16</v>
      </c>
      <c r="F1897" s="200">
        <v>0.08</v>
      </c>
      <c r="G1897" s="200">
        <v>8.5</v>
      </c>
      <c r="H1897" s="200">
        <v>37.18</v>
      </c>
      <c r="I1897" s="200" t="s">
        <v>305</v>
      </c>
      <c r="J1897" s="25"/>
      <c r="K1897" s="25"/>
      <c r="L1897" s="25"/>
      <c r="M1897" s="25"/>
      <c r="N1897" s="25"/>
      <c r="O1897" s="25"/>
      <c r="P1897" s="25"/>
      <c r="Q1897" s="25"/>
      <c r="R1897" s="25"/>
      <c r="S1897" s="25"/>
    </row>
    <row r="1898" spans="1:19" ht="21.75" customHeight="1" x14ac:dyDescent="0.25">
      <c r="A1898" s="9" t="s">
        <v>144</v>
      </c>
      <c r="B1898" s="133">
        <f>C1898</f>
        <v>20</v>
      </c>
      <c r="C1898" s="133">
        <v>20</v>
      </c>
      <c r="D1898" s="27"/>
      <c r="E1898" s="8"/>
      <c r="F1898" s="8"/>
      <c r="G1898" s="8"/>
      <c r="H1898" s="317"/>
      <c r="I1898" s="8"/>
      <c r="J1898" s="25"/>
      <c r="K1898" s="25"/>
      <c r="L1898" s="25"/>
      <c r="M1898" s="25"/>
      <c r="N1898" s="25"/>
      <c r="O1898" s="25"/>
      <c r="P1898" s="25"/>
      <c r="Q1898" s="25"/>
      <c r="R1898" s="25"/>
      <c r="S1898" s="25"/>
    </row>
    <row r="1899" spans="1:19" ht="21.75" customHeight="1" x14ac:dyDescent="0.25">
      <c r="A1899" s="9" t="s">
        <v>112</v>
      </c>
      <c r="B1899" s="133">
        <f>C1899</f>
        <v>10</v>
      </c>
      <c r="C1899" s="133">
        <v>10</v>
      </c>
      <c r="D1899" s="181"/>
      <c r="E1899" s="8"/>
      <c r="F1899" s="8"/>
      <c r="G1899" s="8"/>
      <c r="H1899" s="317"/>
      <c r="I1899" s="8"/>
      <c r="J1899" s="25"/>
      <c r="K1899" s="25"/>
      <c r="L1899" s="25"/>
      <c r="M1899" s="25"/>
      <c r="N1899" s="25"/>
      <c r="O1899" s="25"/>
      <c r="P1899" s="25"/>
      <c r="Q1899" s="25"/>
      <c r="R1899" s="25"/>
      <c r="S1899" s="25"/>
    </row>
    <row r="1900" spans="1:19" ht="21.75" customHeight="1" x14ac:dyDescent="0.25">
      <c r="A1900" s="14" t="s">
        <v>16</v>
      </c>
      <c r="B1900" s="134">
        <f>C1900</f>
        <v>8</v>
      </c>
      <c r="C1900" s="222">
        <v>8</v>
      </c>
      <c r="D1900" s="181"/>
      <c r="E1900" s="8"/>
      <c r="F1900" s="8"/>
      <c r="G1900" s="8"/>
      <c r="H1900" s="317"/>
      <c r="I1900" s="8"/>
      <c r="J1900" s="25"/>
      <c r="K1900" s="25"/>
      <c r="L1900" s="25"/>
      <c r="M1900" s="25"/>
      <c r="N1900" s="25"/>
      <c r="O1900" s="25"/>
      <c r="P1900" s="25"/>
      <c r="Q1900" s="25"/>
      <c r="R1900" s="25"/>
      <c r="S1900" s="25"/>
    </row>
    <row r="1901" spans="1:19" ht="21.75" customHeight="1" x14ac:dyDescent="0.25">
      <c r="A1901" s="40" t="s">
        <v>85</v>
      </c>
      <c r="B1901" s="41">
        <f>C1901</f>
        <v>200</v>
      </c>
      <c r="C1901" s="41">
        <v>200</v>
      </c>
      <c r="D1901" s="181"/>
      <c r="E1901" s="8"/>
      <c r="F1901" s="8"/>
      <c r="G1901" s="8"/>
      <c r="H1901" s="317"/>
      <c r="I1901" s="8"/>
      <c r="J1901" s="25"/>
      <c r="K1901" s="25"/>
      <c r="L1901" s="25"/>
      <c r="M1901" s="25"/>
      <c r="N1901" s="25"/>
      <c r="O1901" s="25"/>
      <c r="P1901" s="25"/>
      <c r="Q1901" s="25"/>
      <c r="R1901" s="25"/>
      <c r="S1901" s="25"/>
    </row>
    <row r="1902" spans="1:19" ht="21.75" customHeight="1" x14ac:dyDescent="0.25">
      <c r="A1902" s="212" t="s">
        <v>78</v>
      </c>
      <c r="B1902" s="213"/>
      <c r="C1902" s="213"/>
      <c r="D1902" s="214" t="s">
        <v>295</v>
      </c>
      <c r="E1902" s="200">
        <v>2.56</v>
      </c>
      <c r="F1902" s="211">
        <v>0.37</v>
      </c>
      <c r="G1902" s="211">
        <v>15.36</v>
      </c>
      <c r="H1902" s="211">
        <v>73.599999999999994</v>
      </c>
      <c r="I1902" s="231"/>
      <c r="J1902" s="25"/>
      <c r="K1902" s="25"/>
      <c r="L1902" s="25"/>
      <c r="M1902" s="25"/>
      <c r="N1902" s="25"/>
      <c r="O1902" s="25"/>
      <c r="P1902" s="25"/>
      <c r="Q1902" s="25"/>
      <c r="R1902" s="25"/>
      <c r="S1902" s="25"/>
    </row>
    <row r="1903" spans="1:19" ht="21.75" customHeight="1" x14ac:dyDescent="0.25">
      <c r="A1903" s="567" t="s">
        <v>315</v>
      </c>
      <c r="B1903" s="567"/>
      <c r="C1903" s="567"/>
      <c r="D1903" s="232">
        <f>D1904+D1914+D1928+D1954+D1962+D1966</f>
        <v>848</v>
      </c>
      <c r="E1903" s="203">
        <f>E1904+E1914+E1928+E1954+E1962+E1966</f>
        <v>32.29</v>
      </c>
      <c r="F1903" s="203">
        <f>F1904+F1914+F1928+F1954+F1962+F1966</f>
        <v>33.129999999999995</v>
      </c>
      <c r="G1903" s="203">
        <f>G1904+G1914+G1928+G1954+G1962+G1966</f>
        <v>132.57999999999998</v>
      </c>
      <c r="H1903" s="203">
        <f>H1904+H1914+H1928+H1954+H1962+H1966</f>
        <v>984.25999999999988</v>
      </c>
      <c r="I1903" s="509"/>
      <c r="J1903" s="25"/>
      <c r="K1903" s="25"/>
      <c r="L1903" s="25"/>
      <c r="M1903" s="25"/>
      <c r="N1903" s="25"/>
      <c r="O1903" s="25"/>
      <c r="P1903" s="25"/>
      <c r="Q1903" s="25"/>
      <c r="R1903" s="25"/>
      <c r="S1903" s="25"/>
    </row>
    <row r="1904" spans="1:19" ht="21.75" customHeight="1" x14ac:dyDescent="0.25">
      <c r="A1904" s="265" t="s">
        <v>347</v>
      </c>
      <c r="B1904" s="279"/>
      <c r="C1904" s="279"/>
      <c r="D1904" s="372">
        <v>100</v>
      </c>
      <c r="E1904" s="113">
        <v>2.0499999999999998</v>
      </c>
      <c r="F1904" s="113">
        <v>0.43</v>
      </c>
      <c r="G1904" s="113">
        <v>8.9499999999999993</v>
      </c>
      <c r="H1904" s="113">
        <v>47.66</v>
      </c>
      <c r="I1904" s="113"/>
      <c r="J1904" s="25"/>
      <c r="K1904" s="25"/>
      <c r="L1904" s="25"/>
      <c r="M1904" s="25"/>
      <c r="N1904" s="25"/>
      <c r="O1904" s="25"/>
      <c r="P1904" s="25"/>
      <c r="Q1904" s="25"/>
      <c r="R1904" s="25"/>
      <c r="S1904" s="25"/>
    </row>
    <row r="1905" spans="1:19" ht="21.75" customHeight="1" x14ac:dyDescent="0.25">
      <c r="A1905" s="9" t="s">
        <v>242</v>
      </c>
      <c r="B1905" s="10">
        <f>C1905*1.05</f>
        <v>78.75</v>
      </c>
      <c r="C1905" s="498">
        <v>75</v>
      </c>
      <c r="D1905" s="413"/>
      <c r="E1905" s="121"/>
      <c r="F1905" s="121"/>
      <c r="G1905" s="121"/>
      <c r="H1905" s="121"/>
      <c r="I1905" s="121"/>
      <c r="J1905" s="25"/>
      <c r="K1905" s="25"/>
      <c r="L1905" s="25"/>
      <c r="M1905" s="25"/>
      <c r="N1905" s="25"/>
      <c r="O1905" s="25"/>
      <c r="P1905" s="25"/>
      <c r="Q1905" s="25"/>
      <c r="R1905" s="25"/>
      <c r="S1905" s="25"/>
    </row>
    <row r="1906" spans="1:19" ht="21.75" customHeight="1" x14ac:dyDescent="0.25">
      <c r="A1906" s="9" t="s">
        <v>314</v>
      </c>
      <c r="B1906" s="10">
        <f>C1905*1.02</f>
        <v>76.5</v>
      </c>
      <c r="C1906" s="319"/>
      <c r="D1906" s="413"/>
      <c r="E1906" s="121"/>
      <c r="F1906" s="121"/>
      <c r="G1906" s="121"/>
      <c r="H1906" s="121"/>
      <c r="I1906" s="121"/>
      <c r="J1906" s="25"/>
      <c r="K1906" s="25"/>
      <c r="L1906" s="25"/>
      <c r="M1906" s="25"/>
      <c r="N1906" s="25"/>
      <c r="O1906" s="25"/>
      <c r="P1906" s="25"/>
      <c r="Q1906" s="25"/>
      <c r="R1906" s="25"/>
      <c r="S1906" s="25"/>
    </row>
    <row r="1907" spans="1:19" ht="21.75" customHeight="1" x14ac:dyDescent="0.25">
      <c r="A1907" s="188" t="s">
        <v>270</v>
      </c>
      <c r="B1907" s="44"/>
      <c r="C1907" s="293">
        <v>16</v>
      </c>
      <c r="D1907" s="45"/>
      <c r="E1907" s="8"/>
      <c r="F1907" s="8"/>
      <c r="G1907" s="8"/>
      <c r="H1907" s="317"/>
      <c r="I1907" s="45"/>
      <c r="J1907" s="25"/>
      <c r="K1907" s="25"/>
      <c r="L1907" s="25"/>
      <c r="M1907" s="25"/>
      <c r="N1907" s="25"/>
      <c r="O1907" s="25"/>
      <c r="P1907" s="25"/>
      <c r="Q1907" s="25"/>
      <c r="R1907" s="25"/>
      <c r="S1907" s="25"/>
    </row>
    <row r="1908" spans="1:19" ht="21.75" customHeight="1" x14ac:dyDescent="0.25">
      <c r="A1908" s="292" t="s">
        <v>160</v>
      </c>
      <c r="B1908" s="44">
        <f>C1908*1.6</f>
        <v>25.6</v>
      </c>
      <c r="C1908" s="44">
        <v>16</v>
      </c>
      <c r="D1908" s="45"/>
      <c r="E1908" s="8"/>
      <c r="F1908" s="8"/>
      <c r="G1908" s="8"/>
      <c r="H1908" s="317"/>
      <c r="I1908" s="45"/>
      <c r="J1908" s="25"/>
      <c r="K1908" s="25"/>
      <c r="L1908" s="25"/>
      <c r="M1908" s="25"/>
      <c r="N1908" s="25"/>
      <c r="O1908" s="25"/>
      <c r="P1908" s="25"/>
      <c r="Q1908" s="25"/>
      <c r="R1908" s="25"/>
      <c r="S1908" s="25"/>
    </row>
    <row r="1909" spans="1:19" ht="21.75" customHeight="1" x14ac:dyDescent="0.25">
      <c r="A1909" s="240" t="s">
        <v>208</v>
      </c>
      <c r="B1909" s="22">
        <f>C1909</f>
        <v>3</v>
      </c>
      <c r="C1909" s="22">
        <v>3</v>
      </c>
      <c r="D1909" s="8"/>
      <c r="E1909" s="317"/>
      <c r="F1909" s="28"/>
      <c r="G1909" s="28"/>
      <c r="H1909" s="317"/>
      <c r="I1909" s="500"/>
      <c r="J1909" s="25"/>
      <c r="K1909" s="25"/>
      <c r="L1909" s="25"/>
      <c r="M1909" s="25"/>
      <c r="N1909" s="25"/>
      <c r="O1909" s="25"/>
      <c r="P1909" s="25"/>
      <c r="Q1909" s="25"/>
      <c r="R1909" s="25"/>
      <c r="S1909" s="25"/>
    </row>
    <row r="1910" spans="1:19" ht="21.75" customHeight="1" x14ac:dyDescent="0.25">
      <c r="A1910" s="12" t="s">
        <v>71</v>
      </c>
      <c r="B1910" s="22">
        <f>C1910</f>
        <v>2.7</v>
      </c>
      <c r="C1910" s="22">
        <v>2.7</v>
      </c>
      <c r="D1910" s="8"/>
      <c r="E1910" s="317"/>
      <c r="F1910" s="28"/>
      <c r="G1910" s="28"/>
      <c r="H1910" s="317"/>
      <c r="I1910" s="500"/>
      <c r="J1910" s="25"/>
      <c r="K1910" s="25"/>
      <c r="L1910" s="25"/>
      <c r="M1910" s="25"/>
      <c r="N1910" s="25"/>
      <c r="O1910" s="25"/>
      <c r="P1910" s="25"/>
      <c r="Q1910" s="25"/>
      <c r="R1910" s="25"/>
      <c r="S1910" s="25"/>
    </row>
    <row r="1911" spans="1:19" ht="21.75" customHeight="1" x14ac:dyDescent="0.25">
      <c r="A1911" s="21" t="s">
        <v>181</v>
      </c>
      <c r="B1911" s="22">
        <f>C1911*1.28</f>
        <v>0.49920000000000003</v>
      </c>
      <c r="C1911" s="22">
        <v>0.39</v>
      </c>
      <c r="D1911" s="8"/>
      <c r="E1911" s="317"/>
      <c r="F1911" s="28"/>
      <c r="G1911" s="28"/>
      <c r="H1911" s="317"/>
      <c r="I1911" s="500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</row>
    <row r="1912" spans="1:19" ht="21.75" customHeight="1" x14ac:dyDescent="0.25">
      <c r="A1912" s="79" t="s">
        <v>70</v>
      </c>
      <c r="B1912" s="52">
        <f>C1912*1.19</f>
        <v>11.899999999999999</v>
      </c>
      <c r="C1912" s="52">
        <v>10</v>
      </c>
      <c r="D1912" s="413"/>
      <c r="E1912" s="121"/>
      <c r="F1912" s="121"/>
      <c r="G1912" s="121"/>
      <c r="H1912" s="121"/>
      <c r="I1912" s="121"/>
      <c r="J1912" s="25"/>
      <c r="K1912" s="25"/>
      <c r="L1912" s="25"/>
      <c r="M1912" s="25"/>
      <c r="N1912" s="25"/>
      <c r="O1912" s="25"/>
      <c r="P1912" s="25"/>
      <c r="Q1912" s="25"/>
      <c r="R1912" s="25"/>
      <c r="S1912" s="25"/>
    </row>
    <row r="1913" spans="1:19" ht="21.75" customHeight="1" x14ac:dyDescent="0.25">
      <c r="A1913" s="79" t="s">
        <v>71</v>
      </c>
      <c r="B1913" s="52">
        <f>C1913</f>
        <v>5</v>
      </c>
      <c r="C1913" s="52">
        <v>5</v>
      </c>
      <c r="D1913" s="413"/>
      <c r="E1913" s="121"/>
      <c r="F1913" s="121"/>
      <c r="G1913" s="121"/>
      <c r="H1913" s="121"/>
      <c r="I1913" s="121"/>
      <c r="J1913" s="25"/>
      <c r="K1913" s="25"/>
      <c r="L1913" s="25"/>
      <c r="M1913" s="25"/>
      <c r="N1913" s="25"/>
      <c r="O1913" s="25"/>
      <c r="P1913" s="25"/>
      <c r="Q1913" s="25"/>
      <c r="R1913" s="25"/>
      <c r="S1913" s="25"/>
    </row>
    <row r="1914" spans="1:19" ht="21.75" customHeight="1" x14ac:dyDescent="0.25">
      <c r="A1914" s="426" t="s">
        <v>411</v>
      </c>
      <c r="B1914" s="438"/>
      <c r="C1914" s="439"/>
      <c r="D1914" s="328">
        <v>250</v>
      </c>
      <c r="E1914" s="200">
        <v>11.82</v>
      </c>
      <c r="F1914" s="200">
        <v>8.83</v>
      </c>
      <c r="G1914" s="235">
        <v>40.01</v>
      </c>
      <c r="H1914" s="235">
        <v>286.13</v>
      </c>
      <c r="I1914" s="430" t="s">
        <v>349</v>
      </c>
      <c r="J1914" s="25"/>
      <c r="K1914" s="25"/>
      <c r="L1914" s="25"/>
      <c r="M1914" s="25"/>
      <c r="N1914" s="25"/>
      <c r="O1914" s="25"/>
      <c r="P1914" s="25"/>
      <c r="Q1914" s="25"/>
      <c r="R1914" s="25"/>
      <c r="S1914" s="25"/>
    </row>
    <row r="1915" spans="1:19" ht="21.75" customHeight="1" x14ac:dyDescent="0.25">
      <c r="A1915" s="79" t="s">
        <v>334</v>
      </c>
      <c r="B1915" s="52">
        <f>C1915*1.35</f>
        <v>18.403200000000002</v>
      </c>
      <c r="C1915" s="52">
        <f>C1916*1.2</f>
        <v>13.632</v>
      </c>
      <c r="D1915" s="74"/>
      <c r="E1915" s="8"/>
      <c r="F1915" s="8"/>
      <c r="G1915" s="108"/>
      <c r="H1915" s="104"/>
      <c r="I1915" s="427"/>
      <c r="J1915" s="25"/>
      <c r="K1915" s="25"/>
      <c r="L1915" s="25"/>
      <c r="M1915" s="25"/>
      <c r="N1915" s="25"/>
      <c r="O1915" s="25"/>
      <c r="P1915" s="25"/>
      <c r="Q1915" s="25"/>
      <c r="R1915" s="25"/>
      <c r="S1915" s="25"/>
    </row>
    <row r="1916" spans="1:19" ht="21.75" customHeight="1" x14ac:dyDescent="0.25">
      <c r="A1916" s="390" t="s">
        <v>322</v>
      </c>
      <c r="B1916" s="50"/>
      <c r="C1916" s="50">
        <v>11.36</v>
      </c>
      <c r="D1916" s="74"/>
      <c r="E1916" s="8"/>
      <c r="F1916" s="8"/>
      <c r="G1916" s="108"/>
      <c r="H1916" s="104"/>
      <c r="I1916" s="427"/>
      <c r="J1916" s="25"/>
      <c r="K1916" s="25"/>
      <c r="L1916" s="25"/>
      <c r="M1916" s="25"/>
      <c r="N1916" s="25"/>
      <c r="O1916" s="25"/>
      <c r="P1916" s="25"/>
      <c r="Q1916" s="25"/>
      <c r="R1916" s="25"/>
      <c r="S1916" s="25"/>
    </row>
    <row r="1917" spans="1:19" ht="21.75" customHeight="1" x14ac:dyDescent="0.25">
      <c r="A1917" s="120" t="s">
        <v>350</v>
      </c>
      <c r="B1917" s="6">
        <f>C1917</f>
        <v>11.36</v>
      </c>
      <c r="C1917" s="6">
        <v>11.36</v>
      </c>
      <c r="D1917" s="6"/>
      <c r="E1917" s="19"/>
      <c r="F1917" s="22"/>
      <c r="G1917" s="108"/>
      <c r="H1917" s="104"/>
      <c r="I1917" s="427"/>
      <c r="J1917" s="25"/>
      <c r="K1917" s="25"/>
      <c r="L1917" s="25"/>
      <c r="M1917" s="25"/>
      <c r="N1917" s="25"/>
      <c r="O1917" s="25"/>
      <c r="P1917" s="25"/>
      <c r="Q1917" s="25"/>
      <c r="R1917" s="25"/>
      <c r="S1917" s="25"/>
    </row>
    <row r="1918" spans="1:19" ht="21.75" customHeight="1" x14ac:dyDescent="0.25">
      <c r="A1918" s="12" t="s">
        <v>343</v>
      </c>
      <c r="B1918" s="4">
        <f>C1918*1.25</f>
        <v>14.2</v>
      </c>
      <c r="C1918" s="22">
        <v>11.36</v>
      </c>
      <c r="D1918" s="6"/>
      <c r="E1918" s="19"/>
      <c r="F1918" s="22"/>
      <c r="G1918" s="108"/>
      <c r="H1918" s="104"/>
      <c r="I1918" s="427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</row>
    <row r="1919" spans="1:19" ht="21.75" customHeight="1" x14ac:dyDescent="0.25">
      <c r="A1919" s="12" t="s">
        <v>328</v>
      </c>
      <c r="B1919" s="4">
        <f>C1919*1.33</f>
        <v>15.1088</v>
      </c>
      <c r="C1919" s="22">
        <v>11.36</v>
      </c>
      <c r="D1919" s="6"/>
      <c r="E1919" s="19"/>
      <c r="F1919" s="22"/>
      <c r="G1919" s="108"/>
      <c r="H1919" s="104"/>
      <c r="I1919" s="427"/>
      <c r="J1919" s="25"/>
      <c r="K1919" s="25"/>
      <c r="L1919" s="25"/>
      <c r="M1919" s="25"/>
      <c r="N1919" s="25"/>
      <c r="O1919" s="25"/>
      <c r="P1919" s="25"/>
      <c r="Q1919" s="25"/>
      <c r="R1919" s="25"/>
      <c r="S1919" s="25"/>
    </row>
    <row r="1920" spans="1:19" ht="21.75" customHeight="1" x14ac:dyDescent="0.25">
      <c r="A1920" s="428" t="s">
        <v>70</v>
      </c>
      <c r="B1920" s="429">
        <f>C1920*1.19</f>
        <v>10.8171</v>
      </c>
      <c r="C1920" s="429">
        <v>9.09</v>
      </c>
      <c r="D1920" s="6"/>
      <c r="E1920" s="19"/>
      <c r="F1920" s="22"/>
      <c r="G1920" s="108"/>
      <c r="H1920" s="104"/>
      <c r="I1920" s="427"/>
      <c r="J1920" s="25"/>
      <c r="K1920" s="25"/>
      <c r="L1920" s="25"/>
      <c r="M1920" s="25"/>
      <c r="N1920" s="25"/>
      <c r="O1920" s="25"/>
      <c r="P1920" s="25"/>
      <c r="Q1920" s="25"/>
      <c r="R1920" s="25"/>
      <c r="S1920" s="25"/>
    </row>
    <row r="1921" spans="1:19" ht="21.75" customHeight="1" x14ac:dyDescent="0.25">
      <c r="A1921" s="107" t="s">
        <v>351</v>
      </c>
      <c r="B1921" s="51">
        <f>C1921</f>
        <v>4.54</v>
      </c>
      <c r="C1921" s="51">
        <v>4.54</v>
      </c>
      <c r="D1921" s="6"/>
      <c r="E1921" s="19"/>
      <c r="F1921" s="22"/>
      <c r="G1921" s="53"/>
      <c r="H1921" s="111"/>
      <c r="I1921" s="427"/>
      <c r="J1921" s="25"/>
      <c r="K1921" s="25"/>
      <c r="L1921" s="25"/>
      <c r="M1921" s="25"/>
      <c r="N1921" s="25"/>
      <c r="O1921" s="25"/>
      <c r="P1921" s="25"/>
      <c r="Q1921" s="25"/>
      <c r="R1921" s="25"/>
      <c r="S1921" s="25"/>
    </row>
    <row r="1922" spans="1:19" ht="21.75" customHeight="1" x14ac:dyDescent="0.25">
      <c r="A1922" s="5" t="s">
        <v>323</v>
      </c>
      <c r="B1922" s="51">
        <f>C1922*1.33</f>
        <v>80.092600000000004</v>
      </c>
      <c r="C1922" s="51">
        <v>60.22</v>
      </c>
      <c r="D1922" s="6"/>
      <c r="E1922" s="19"/>
      <c r="F1922" s="22"/>
      <c r="G1922" s="53"/>
      <c r="H1922" s="111"/>
      <c r="I1922" s="427"/>
      <c r="J1922" s="25"/>
      <c r="K1922" s="25"/>
      <c r="L1922" s="25"/>
      <c r="M1922" s="25"/>
      <c r="N1922" s="25"/>
      <c r="O1922" s="25"/>
      <c r="P1922" s="25"/>
      <c r="Q1922" s="25"/>
      <c r="R1922" s="25"/>
      <c r="S1922" s="25"/>
    </row>
    <row r="1923" spans="1:19" ht="21.75" customHeight="1" x14ac:dyDescent="0.25">
      <c r="A1923" s="5" t="s">
        <v>324</v>
      </c>
      <c r="B1923" s="51">
        <f>C1923*1.43</f>
        <v>86.114599999999996</v>
      </c>
      <c r="C1923" s="51">
        <v>60.22</v>
      </c>
      <c r="D1923" s="6"/>
      <c r="E1923" s="19"/>
      <c r="F1923" s="22"/>
      <c r="G1923" s="67"/>
      <c r="H1923" s="67"/>
      <c r="I1923" s="427"/>
      <c r="J1923" s="25"/>
      <c r="K1923" s="25"/>
      <c r="L1923" s="25"/>
      <c r="M1923" s="25"/>
      <c r="N1923" s="25"/>
      <c r="O1923" s="25"/>
      <c r="P1923" s="25"/>
      <c r="Q1923" s="25"/>
      <c r="R1923" s="25"/>
      <c r="S1923" s="25"/>
    </row>
    <row r="1924" spans="1:19" ht="21.75" customHeight="1" x14ac:dyDescent="0.25">
      <c r="A1924" s="5" t="s">
        <v>325</v>
      </c>
      <c r="B1924" s="51">
        <f>C1924*1.54</f>
        <v>92.738799999999998</v>
      </c>
      <c r="C1924" s="51">
        <v>60.22</v>
      </c>
      <c r="D1924" s="6"/>
      <c r="E1924" s="19"/>
      <c r="F1924" s="22"/>
      <c r="G1924" s="66"/>
      <c r="H1924" s="67"/>
      <c r="I1924" s="427"/>
      <c r="J1924" s="25"/>
      <c r="K1924" s="25"/>
      <c r="L1924" s="25"/>
      <c r="M1924" s="25"/>
      <c r="N1924" s="25"/>
      <c r="O1924" s="25"/>
      <c r="P1924" s="25"/>
      <c r="Q1924" s="25"/>
      <c r="R1924" s="25"/>
      <c r="S1924" s="25"/>
    </row>
    <row r="1925" spans="1:19" ht="21.75" customHeight="1" x14ac:dyDescent="0.25">
      <c r="A1925" s="5" t="s">
        <v>348</v>
      </c>
      <c r="B1925" s="51">
        <f>C1925*1.67</f>
        <v>100.56739999999999</v>
      </c>
      <c r="C1925" s="51">
        <v>60.22</v>
      </c>
      <c r="D1925" s="6"/>
      <c r="E1925" s="6"/>
      <c r="F1925" s="22"/>
      <c r="G1925" s="66"/>
      <c r="H1925" s="67"/>
      <c r="I1925" s="427"/>
      <c r="J1925" s="25"/>
      <c r="K1925" s="25"/>
      <c r="L1925" s="25"/>
      <c r="M1925" s="25"/>
      <c r="N1925" s="25"/>
      <c r="O1925" s="25"/>
      <c r="P1925" s="25"/>
      <c r="Q1925" s="25"/>
      <c r="R1925" s="25"/>
      <c r="S1925" s="25"/>
    </row>
    <row r="1926" spans="1:19" ht="21.75" customHeight="1" x14ac:dyDescent="0.25">
      <c r="A1926" s="5" t="s">
        <v>79</v>
      </c>
      <c r="B1926" s="51">
        <f>C1926</f>
        <v>1.5</v>
      </c>
      <c r="C1926" s="51">
        <v>1.5</v>
      </c>
      <c r="D1926" s="6"/>
      <c r="E1926" s="66"/>
      <c r="F1926" s="416"/>
      <c r="G1926" s="416"/>
      <c r="H1926" s="67"/>
      <c r="I1926" s="427"/>
      <c r="J1926" s="25"/>
      <c r="K1926" s="25"/>
      <c r="L1926" s="25"/>
      <c r="M1926" s="25"/>
      <c r="N1926" s="25"/>
      <c r="O1926" s="25"/>
      <c r="P1926" s="25"/>
      <c r="Q1926" s="25"/>
      <c r="R1926" s="25"/>
      <c r="S1926" s="25"/>
    </row>
    <row r="1927" spans="1:19" ht="21.75" customHeight="1" x14ac:dyDescent="0.25">
      <c r="A1927" s="21" t="s">
        <v>338</v>
      </c>
      <c r="B1927" s="429">
        <f>C1927</f>
        <v>205</v>
      </c>
      <c r="C1927" s="429">
        <v>205</v>
      </c>
      <c r="D1927" s="6"/>
      <c r="E1927" s="119"/>
      <c r="F1927" s="119"/>
      <c r="G1927" s="119"/>
      <c r="H1927" s="67"/>
      <c r="I1927" s="427"/>
      <c r="J1927" s="25"/>
      <c r="K1927" s="25"/>
      <c r="L1927" s="25"/>
      <c r="M1927" s="25"/>
      <c r="N1927" s="25"/>
      <c r="O1927" s="25"/>
      <c r="P1927" s="25"/>
      <c r="Q1927" s="25"/>
      <c r="R1927" s="25"/>
      <c r="S1927" s="25"/>
    </row>
    <row r="1928" spans="1:19" ht="21.75" customHeight="1" x14ac:dyDescent="0.25">
      <c r="A1928" s="544" t="s">
        <v>291</v>
      </c>
      <c r="B1928" s="160"/>
      <c r="C1928" s="160"/>
      <c r="D1928" s="234">
        <v>100</v>
      </c>
      <c r="E1928" s="218">
        <v>12.08</v>
      </c>
      <c r="F1928" s="218">
        <v>19.760000000000002</v>
      </c>
      <c r="G1928" s="218">
        <v>21.87</v>
      </c>
      <c r="H1928" s="218">
        <v>373.1</v>
      </c>
      <c r="I1928" s="251"/>
      <c r="J1928" s="25"/>
      <c r="K1928" s="25"/>
      <c r="L1928" s="25"/>
      <c r="M1928" s="25"/>
      <c r="N1928" s="25"/>
      <c r="O1928" s="25"/>
      <c r="P1928" s="25"/>
      <c r="Q1928" s="25"/>
      <c r="R1928" s="25"/>
      <c r="S1928" s="25"/>
    </row>
    <row r="1929" spans="1:19" ht="21.75" customHeight="1" x14ac:dyDescent="0.25">
      <c r="A1929" s="340" t="s">
        <v>255</v>
      </c>
      <c r="B1929" s="52"/>
      <c r="C1929" s="52"/>
      <c r="D1929" s="43"/>
      <c r="E1929" s="71"/>
      <c r="F1929" s="71"/>
      <c r="G1929" s="71"/>
      <c r="H1929" s="71"/>
      <c r="I1929" s="71"/>
      <c r="J1929" s="25"/>
      <c r="K1929" s="25"/>
      <c r="L1929" s="25"/>
      <c r="M1929" s="25"/>
      <c r="N1929" s="25"/>
      <c r="O1929" s="25"/>
      <c r="P1929" s="25"/>
      <c r="Q1929" s="25"/>
      <c r="R1929" s="25"/>
      <c r="S1929" s="25"/>
    </row>
    <row r="1930" spans="1:19" ht="21.75" customHeight="1" x14ac:dyDescent="0.25">
      <c r="A1930" s="39" t="s">
        <v>132</v>
      </c>
      <c r="B1930" s="52">
        <f>C1930*1.1</f>
        <v>14.971</v>
      </c>
      <c r="C1930" s="52">
        <v>13.61</v>
      </c>
      <c r="D1930" s="43"/>
      <c r="E1930" s="71"/>
      <c r="F1930" s="71"/>
      <c r="G1930" s="71"/>
      <c r="H1930" s="71"/>
      <c r="I1930" s="71"/>
      <c r="J1930" s="25"/>
      <c r="K1930" s="25"/>
      <c r="L1930" s="25"/>
      <c r="M1930" s="25"/>
      <c r="N1930" s="25"/>
      <c r="O1930" s="25"/>
      <c r="P1930" s="25"/>
      <c r="Q1930" s="25"/>
      <c r="R1930" s="25"/>
      <c r="S1930" s="25"/>
    </row>
    <row r="1931" spans="1:19" ht="21.75" customHeight="1" x14ac:dyDescent="0.25">
      <c r="A1931" s="39" t="s">
        <v>130</v>
      </c>
      <c r="B1931" s="52">
        <f>C1931*1.1</f>
        <v>14.971</v>
      </c>
      <c r="C1931" s="52">
        <v>13.61</v>
      </c>
      <c r="D1931" s="43"/>
      <c r="E1931" s="71"/>
      <c r="F1931" s="71"/>
      <c r="G1931" s="71"/>
      <c r="H1931" s="71"/>
      <c r="I1931" s="71"/>
      <c r="J1931" s="25"/>
      <c r="K1931" s="25"/>
      <c r="L1931" s="25"/>
      <c r="M1931" s="25"/>
      <c r="N1931" s="25"/>
      <c r="O1931" s="25"/>
      <c r="P1931" s="25"/>
      <c r="Q1931" s="25"/>
      <c r="R1931" s="25"/>
      <c r="S1931" s="25"/>
    </row>
    <row r="1932" spans="1:19" ht="21.75" customHeight="1" x14ac:dyDescent="0.25">
      <c r="A1932" s="42" t="s">
        <v>131</v>
      </c>
      <c r="B1932" s="52">
        <f>C1932*1.05</f>
        <v>17.1465</v>
      </c>
      <c r="C1932" s="52">
        <v>16.329999999999998</v>
      </c>
      <c r="D1932" s="43"/>
      <c r="E1932" s="71"/>
      <c r="F1932" s="71"/>
      <c r="G1932" s="71"/>
      <c r="H1932" s="71"/>
      <c r="I1932" s="71"/>
      <c r="J1932" s="25"/>
      <c r="K1932" s="25"/>
      <c r="L1932" s="25"/>
      <c r="M1932" s="25"/>
      <c r="N1932" s="25"/>
      <c r="O1932" s="25"/>
      <c r="P1932" s="25"/>
      <c r="Q1932" s="25"/>
      <c r="R1932" s="25"/>
      <c r="S1932" s="25"/>
    </row>
    <row r="1933" spans="1:19" ht="21.75" customHeight="1" x14ac:dyDescent="0.25">
      <c r="A1933" s="42" t="s">
        <v>141</v>
      </c>
      <c r="B1933" s="52">
        <f>C1933</f>
        <v>2.4500000000000002</v>
      </c>
      <c r="C1933" s="52">
        <v>2.4500000000000002</v>
      </c>
      <c r="D1933" s="43"/>
      <c r="E1933" s="71"/>
      <c r="F1933" s="71"/>
      <c r="G1933" s="71"/>
      <c r="H1933" s="71"/>
      <c r="I1933" s="71"/>
      <c r="J1933" s="25"/>
      <c r="K1933" s="25"/>
      <c r="L1933" s="25"/>
      <c r="M1933" s="25"/>
      <c r="N1933" s="25"/>
      <c r="O1933" s="25"/>
      <c r="P1933" s="25"/>
      <c r="Q1933" s="25"/>
      <c r="R1933" s="25"/>
      <c r="S1933" s="25"/>
    </row>
    <row r="1934" spans="1:19" ht="21.75" customHeight="1" x14ac:dyDescent="0.25">
      <c r="A1934" s="42" t="s">
        <v>70</v>
      </c>
      <c r="B1934" s="52">
        <f>C1934*1.19</f>
        <v>19.432699999999997</v>
      </c>
      <c r="C1934" s="52">
        <v>16.329999999999998</v>
      </c>
      <c r="D1934" s="43"/>
      <c r="E1934" s="71"/>
      <c r="F1934" s="71"/>
      <c r="G1934" s="71"/>
      <c r="H1934" s="71"/>
      <c r="I1934" s="71"/>
      <c r="J1934" s="25"/>
      <c r="K1934" s="25"/>
      <c r="L1934" s="25"/>
      <c r="M1934" s="25"/>
      <c r="N1934" s="25"/>
      <c r="O1934" s="25"/>
      <c r="P1934" s="25"/>
      <c r="Q1934" s="25"/>
      <c r="R1934" s="25"/>
      <c r="S1934" s="25"/>
    </row>
    <row r="1935" spans="1:19" ht="21.75" customHeight="1" x14ac:dyDescent="0.25">
      <c r="A1935" s="163" t="s">
        <v>154</v>
      </c>
      <c r="B1935" s="52"/>
      <c r="C1935" s="50">
        <f>C1934/2</f>
        <v>8.1649999999999991</v>
      </c>
      <c r="D1935" s="43"/>
      <c r="E1935" s="71"/>
      <c r="F1935" s="71"/>
      <c r="G1935" s="71"/>
      <c r="H1935" s="71"/>
      <c r="I1935" s="71"/>
      <c r="J1935" s="25"/>
      <c r="K1935" s="25"/>
      <c r="L1935" s="25"/>
      <c r="M1935" s="25"/>
      <c r="N1935" s="25"/>
      <c r="O1935" s="25"/>
      <c r="P1935" s="25"/>
      <c r="Q1935" s="25"/>
      <c r="R1935" s="25"/>
      <c r="S1935" s="25"/>
    </row>
    <row r="1936" spans="1:19" ht="21.75" customHeight="1" x14ac:dyDescent="0.25">
      <c r="A1936" s="163" t="s">
        <v>296</v>
      </c>
      <c r="B1936" s="52"/>
      <c r="C1936" s="50">
        <f>C1935+C1933+C1932+C1931+C1930</f>
        <v>54.164999999999992</v>
      </c>
      <c r="D1936" s="43"/>
      <c r="E1936" s="71"/>
      <c r="F1936" s="71"/>
      <c r="G1936" s="71"/>
      <c r="H1936" s="71"/>
      <c r="I1936" s="71"/>
      <c r="J1936" s="25"/>
      <c r="K1936" s="25"/>
      <c r="L1936" s="25"/>
      <c r="M1936" s="25"/>
      <c r="N1936" s="25"/>
      <c r="O1936" s="25"/>
      <c r="P1936" s="25"/>
      <c r="Q1936" s="25"/>
      <c r="R1936" s="25"/>
      <c r="S1936" s="25"/>
    </row>
    <row r="1937" spans="1:19" ht="21.75" customHeight="1" x14ac:dyDescent="0.25">
      <c r="A1937" s="21" t="s">
        <v>257</v>
      </c>
      <c r="B1937" s="22">
        <f>C1937</f>
        <v>9.1999999999999993</v>
      </c>
      <c r="C1937" s="22">
        <v>9.1999999999999993</v>
      </c>
      <c r="D1937" s="43"/>
      <c r="E1937" s="71"/>
      <c r="F1937" s="71"/>
      <c r="G1937" s="71"/>
      <c r="H1937" s="71"/>
      <c r="I1937" s="156"/>
      <c r="J1937" s="25"/>
      <c r="K1937" s="25"/>
      <c r="L1937" s="25"/>
      <c r="M1937" s="25"/>
      <c r="N1937" s="25"/>
      <c r="O1937" s="25"/>
      <c r="P1937" s="25"/>
      <c r="Q1937" s="25"/>
      <c r="R1937" s="25"/>
      <c r="S1937" s="25"/>
    </row>
    <row r="1938" spans="1:19" ht="21.75" customHeight="1" x14ac:dyDescent="0.25">
      <c r="A1938" s="21" t="s">
        <v>262</v>
      </c>
      <c r="B1938" s="22">
        <f>C1938</f>
        <v>7.77</v>
      </c>
      <c r="C1938" s="22">
        <v>7.77</v>
      </c>
      <c r="D1938" s="43"/>
      <c r="E1938" s="71"/>
      <c r="F1938" s="71"/>
      <c r="G1938" s="71"/>
      <c r="H1938" s="71"/>
      <c r="I1938" s="156"/>
      <c r="J1938" s="25"/>
      <c r="K1938" s="25"/>
      <c r="L1938" s="25"/>
      <c r="M1938" s="25"/>
      <c r="N1938" s="25"/>
      <c r="O1938" s="25"/>
      <c r="P1938" s="25"/>
      <c r="Q1938" s="25"/>
      <c r="R1938" s="25"/>
      <c r="S1938" s="25"/>
    </row>
    <row r="1939" spans="1:19" ht="21.75" customHeight="1" x14ac:dyDescent="0.25">
      <c r="A1939" s="21" t="s">
        <v>146</v>
      </c>
      <c r="B1939" s="22">
        <f>C1939</f>
        <v>5.55</v>
      </c>
      <c r="C1939" s="22">
        <v>5.55</v>
      </c>
      <c r="D1939" s="43"/>
      <c r="E1939" s="71"/>
      <c r="F1939" s="71"/>
      <c r="G1939" s="71"/>
      <c r="H1939" s="71"/>
      <c r="I1939" s="156"/>
      <c r="J1939" s="25"/>
      <c r="K1939" s="25"/>
      <c r="L1939" s="25"/>
      <c r="M1939" s="25"/>
      <c r="N1939" s="25"/>
      <c r="O1939" s="25"/>
      <c r="P1939" s="25"/>
      <c r="Q1939" s="25"/>
      <c r="R1939" s="25"/>
      <c r="S1939" s="25"/>
    </row>
    <row r="1940" spans="1:19" ht="21.75" customHeight="1" x14ac:dyDescent="0.25">
      <c r="A1940" s="42" t="s">
        <v>70</v>
      </c>
      <c r="B1940" s="22">
        <f>C1940*1.19</f>
        <v>52.883599999999994</v>
      </c>
      <c r="C1940" s="22">
        <v>44.44</v>
      </c>
      <c r="D1940" s="43"/>
      <c r="E1940" s="71"/>
      <c r="F1940" s="71"/>
      <c r="G1940" s="71"/>
      <c r="H1940" s="71"/>
      <c r="I1940" s="156"/>
      <c r="J1940" s="25"/>
      <c r="K1940" s="25"/>
      <c r="L1940" s="25"/>
      <c r="M1940" s="25"/>
      <c r="N1940" s="25"/>
      <c r="O1940" s="25"/>
      <c r="P1940" s="25"/>
      <c r="Q1940" s="25"/>
      <c r="R1940" s="25"/>
      <c r="S1940" s="25"/>
    </row>
    <row r="1941" spans="1:19" ht="21.75" customHeight="1" x14ac:dyDescent="0.25">
      <c r="A1941" s="321" t="s">
        <v>256</v>
      </c>
      <c r="B1941" s="317"/>
      <c r="C1941" s="339">
        <f>C1940/2</f>
        <v>22.22</v>
      </c>
      <c r="D1941" s="99"/>
      <c r="E1941" s="19"/>
      <c r="F1941" s="22"/>
      <c r="G1941" s="108"/>
      <c r="H1941" s="104"/>
      <c r="I1941" s="23"/>
      <c r="J1941" s="25"/>
      <c r="K1941" s="25"/>
      <c r="L1941" s="25"/>
      <c r="M1941" s="25"/>
      <c r="N1941" s="25"/>
      <c r="O1941" s="25"/>
      <c r="P1941" s="25"/>
      <c r="Q1941" s="25"/>
      <c r="R1941" s="25"/>
      <c r="S1941" s="25"/>
    </row>
    <row r="1942" spans="1:19" ht="21.75" customHeight="1" x14ac:dyDescent="0.25">
      <c r="A1942" s="12" t="s">
        <v>427</v>
      </c>
      <c r="B1942" s="52">
        <f>C1942</f>
        <v>3</v>
      </c>
      <c r="C1942" s="22">
        <v>3</v>
      </c>
      <c r="D1942" s="99"/>
      <c r="E1942" s="19"/>
      <c r="F1942" s="22"/>
      <c r="G1942" s="108"/>
      <c r="H1942" s="104"/>
      <c r="I1942" s="23"/>
      <c r="J1942" s="25"/>
      <c r="K1942" s="25"/>
      <c r="L1942" s="25"/>
      <c r="M1942" s="25"/>
      <c r="N1942" s="25"/>
      <c r="O1942" s="25"/>
      <c r="P1942" s="25"/>
      <c r="Q1942" s="25"/>
      <c r="R1942" s="25"/>
      <c r="S1942" s="25"/>
    </row>
    <row r="1943" spans="1:19" ht="21.75" customHeight="1" x14ac:dyDescent="0.25">
      <c r="A1943" s="344" t="s">
        <v>79</v>
      </c>
      <c r="B1943" s="52">
        <f>C1943</f>
        <v>0.4</v>
      </c>
      <c r="C1943" s="244">
        <v>0.4</v>
      </c>
      <c r="D1943" s="99"/>
      <c r="E1943" s="19"/>
      <c r="F1943" s="22"/>
      <c r="G1943" s="108"/>
      <c r="H1943" s="104"/>
      <c r="I1943" s="23"/>
      <c r="J1943" s="25"/>
      <c r="K1943" s="25"/>
      <c r="L1943" s="25"/>
      <c r="M1943" s="25"/>
      <c r="N1943" s="25"/>
      <c r="O1943" s="25"/>
      <c r="P1943" s="25"/>
      <c r="Q1943" s="25"/>
      <c r="R1943" s="25"/>
      <c r="S1943" s="25"/>
    </row>
    <row r="1944" spans="1:19" ht="21.75" customHeight="1" x14ac:dyDescent="0.25">
      <c r="A1944" s="15" t="s">
        <v>182</v>
      </c>
      <c r="B1944" s="44">
        <f>C1944*1.33</f>
        <v>16.319099999999999</v>
      </c>
      <c r="C1944" s="558">
        <v>12.27</v>
      </c>
      <c r="D1944" s="99"/>
      <c r="E1944" s="19"/>
      <c r="F1944" s="22"/>
      <c r="G1944" s="108"/>
      <c r="H1944" s="104"/>
      <c r="I1944" s="23"/>
      <c r="J1944" s="25"/>
      <c r="K1944" s="25"/>
      <c r="L1944" s="25"/>
      <c r="M1944" s="25"/>
      <c r="N1944" s="25"/>
      <c r="O1944" s="25"/>
      <c r="P1944" s="25"/>
      <c r="Q1944" s="25"/>
      <c r="R1944" s="25"/>
      <c r="S1944" s="25"/>
    </row>
    <row r="1945" spans="1:19" ht="21.75" customHeight="1" x14ac:dyDescent="0.25">
      <c r="A1945" s="15" t="s">
        <v>183</v>
      </c>
      <c r="B1945" s="44">
        <f>C1944*1.43</f>
        <v>17.546099999999999</v>
      </c>
      <c r="C1945" s="559"/>
      <c r="D1945" s="99"/>
      <c r="E1945" s="19"/>
      <c r="F1945" s="22"/>
      <c r="G1945" s="108"/>
      <c r="H1945" s="104"/>
      <c r="I1945" s="23"/>
      <c r="J1945" s="25"/>
      <c r="K1945" s="25"/>
      <c r="L1945" s="25"/>
      <c r="M1945" s="25"/>
      <c r="N1945" s="25"/>
      <c r="O1945" s="25"/>
      <c r="P1945" s="25"/>
      <c r="Q1945" s="25"/>
      <c r="R1945" s="25"/>
      <c r="S1945" s="25"/>
    </row>
    <row r="1946" spans="1:19" ht="21.75" customHeight="1" x14ac:dyDescent="0.25">
      <c r="A1946" s="15" t="s">
        <v>184</v>
      </c>
      <c r="B1946" s="44">
        <f>C1944*1.54</f>
        <v>18.895800000000001</v>
      </c>
      <c r="C1946" s="559"/>
      <c r="D1946" s="99"/>
      <c r="E1946" s="19"/>
      <c r="F1946" s="22"/>
      <c r="G1946" s="108"/>
      <c r="H1946" s="104"/>
      <c r="I1946" s="23"/>
      <c r="J1946" s="25"/>
      <c r="K1946" s="25"/>
      <c r="L1946" s="25"/>
      <c r="M1946" s="25"/>
      <c r="N1946" s="25"/>
      <c r="O1946" s="25"/>
      <c r="P1946" s="25"/>
      <c r="Q1946" s="25"/>
      <c r="R1946" s="25"/>
      <c r="S1946" s="25"/>
    </row>
    <row r="1947" spans="1:19" ht="21.75" customHeight="1" x14ac:dyDescent="0.25">
      <c r="A1947" s="15" t="s">
        <v>185</v>
      </c>
      <c r="B1947" s="44">
        <f>C1944*1.67</f>
        <v>20.4909</v>
      </c>
      <c r="C1947" s="560"/>
      <c r="D1947" s="99"/>
      <c r="E1947" s="19"/>
      <c r="F1947" s="22"/>
      <c r="G1947" s="108"/>
      <c r="H1947" s="104"/>
      <c r="I1947" s="23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</row>
    <row r="1948" spans="1:19" ht="21.75" customHeight="1" x14ac:dyDescent="0.25">
      <c r="A1948" s="188" t="s">
        <v>84</v>
      </c>
      <c r="B1948" s="44"/>
      <c r="C1948" s="345">
        <f>C1944+C1943+C1942+C1941+C1937+C1936</f>
        <v>101.255</v>
      </c>
      <c r="D1948" s="99"/>
      <c r="E1948" s="19"/>
      <c r="F1948" s="22"/>
      <c r="G1948" s="108"/>
      <c r="H1948" s="104"/>
      <c r="I1948" s="23"/>
      <c r="J1948" s="25"/>
      <c r="K1948" s="25"/>
      <c r="L1948" s="25"/>
      <c r="M1948" s="25"/>
      <c r="N1948" s="25"/>
      <c r="O1948" s="25"/>
      <c r="P1948" s="25"/>
      <c r="Q1948" s="25"/>
      <c r="R1948" s="25"/>
      <c r="S1948" s="25"/>
    </row>
    <row r="1949" spans="1:19" ht="21.75" customHeight="1" x14ac:dyDescent="0.25">
      <c r="A1949" s="15" t="s">
        <v>191</v>
      </c>
      <c r="B1949" s="44">
        <f>C1949</f>
        <v>10</v>
      </c>
      <c r="C1949" s="44">
        <v>10</v>
      </c>
      <c r="D1949" s="99"/>
      <c r="E1949" s="19"/>
      <c r="F1949" s="22"/>
      <c r="G1949" s="108"/>
      <c r="H1949" s="104"/>
      <c r="I1949" s="23"/>
      <c r="J1949" s="25"/>
      <c r="K1949" s="25"/>
      <c r="L1949" s="25"/>
      <c r="M1949" s="25"/>
      <c r="N1949" s="25"/>
      <c r="O1949" s="25"/>
      <c r="P1949" s="25"/>
      <c r="Q1949" s="25"/>
      <c r="R1949" s="25"/>
      <c r="S1949" s="25"/>
    </row>
    <row r="1950" spans="1:19" ht="21.75" customHeight="1" x14ac:dyDescent="0.25">
      <c r="A1950" s="15" t="s">
        <v>140</v>
      </c>
      <c r="B1950" s="44">
        <f>C1950</f>
        <v>5</v>
      </c>
      <c r="C1950" s="44">
        <v>5</v>
      </c>
      <c r="D1950" s="99"/>
      <c r="E1950" s="19"/>
      <c r="F1950" s="22"/>
      <c r="G1950" s="108"/>
      <c r="H1950" s="104"/>
      <c r="I1950" s="23"/>
      <c r="J1950" s="25"/>
      <c r="K1950" s="25"/>
      <c r="L1950" s="25"/>
      <c r="M1950" s="25"/>
      <c r="N1950" s="25"/>
      <c r="O1950" s="25"/>
      <c r="P1950" s="25"/>
      <c r="Q1950" s="25"/>
      <c r="R1950" s="25"/>
      <c r="S1950" s="25"/>
    </row>
    <row r="1951" spans="1:19" ht="21.75" customHeight="1" x14ac:dyDescent="0.25">
      <c r="A1951" s="289" t="s">
        <v>259</v>
      </c>
      <c r="B1951" s="222">
        <f>C1951</f>
        <v>10</v>
      </c>
      <c r="C1951" s="52">
        <v>10</v>
      </c>
      <c r="D1951" s="99"/>
      <c r="E1951" s="19"/>
      <c r="F1951" s="22"/>
      <c r="G1951" s="108"/>
      <c r="H1951" s="104"/>
      <c r="I1951" s="23"/>
      <c r="J1951" s="25"/>
      <c r="K1951" s="25"/>
      <c r="L1951" s="25"/>
      <c r="M1951" s="25"/>
      <c r="N1951" s="25"/>
      <c r="O1951" s="25"/>
      <c r="P1951" s="25"/>
      <c r="Q1951" s="25"/>
      <c r="R1951" s="25"/>
      <c r="S1951" s="25"/>
    </row>
    <row r="1952" spans="1:19" ht="21.75" customHeight="1" x14ac:dyDescent="0.25">
      <c r="A1952" s="188" t="s">
        <v>261</v>
      </c>
      <c r="B1952" s="222"/>
      <c r="C1952" s="317">
        <f>C1951+C1950+C1949+C1948</f>
        <v>126.255</v>
      </c>
      <c r="D1952" s="99"/>
      <c r="E1952" s="19"/>
      <c r="F1952" s="22"/>
      <c r="G1952" s="108"/>
      <c r="H1952" s="104"/>
      <c r="I1952" s="23"/>
      <c r="J1952" s="25"/>
      <c r="K1952" s="25"/>
      <c r="L1952" s="25"/>
      <c r="M1952" s="25"/>
      <c r="N1952" s="25"/>
      <c r="O1952" s="25"/>
      <c r="P1952" s="25"/>
      <c r="Q1952" s="25"/>
      <c r="R1952" s="25"/>
      <c r="S1952" s="25"/>
    </row>
    <row r="1953" spans="1:19" ht="21.75" customHeight="1" x14ac:dyDescent="0.25">
      <c r="A1953" s="289" t="s">
        <v>260</v>
      </c>
      <c r="B1953" s="222">
        <f>C1953</f>
        <v>3</v>
      </c>
      <c r="C1953" s="52">
        <v>3</v>
      </c>
      <c r="D1953" s="99"/>
      <c r="E1953" s="19"/>
      <c r="F1953" s="22"/>
      <c r="G1953" s="108"/>
      <c r="H1953" s="104"/>
      <c r="I1953" s="23"/>
      <c r="J1953" s="25"/>
      <c r="K1953" s="25"/>
      <c r="L1953" s="25"/>
      <c r="M1953" s="25"/>
      <c r="N1953" s="25"/>
      <c r="O1953" s="25"/>
      <c r="P1953" s="25"/>
      <c r="Q1953" s="25"/>
      <c r="R1953" s="25"/>
      <c r="S1953" s="25"/>
    </row>
    <row r="1954" spans="1:19" ht="21.75" customHeight="1" x14ac:dyDescent="0.25">
      <c r="A1954" s="309" t="s">
        <v>225</v>
      </c>
      <c r="B1954" s="294"/>
      <c r="C1954" s="294"/>
      <c r="D1954" s="297">
        <v>180</v>
      </c>
      <c r="E1954" s="200">
        <v>4.63</v>
      </c>
      <c r="F1954" s="200">
        <v>3.76</v>
      </c>
      <c r="G1954" s="200">
        <v>42.93</v>
      </c>
      <c r="H1954" s="200">
        <v>194.69</v>
      </c>
      <c r="I1954" s="295" t="s">
        <v>308</v>
      </c>
      <c r="J1954" s="25"/>
      <c r="K1954" s="25"/>
      <c r="L1954" s="25"/>
      <c r="M1954" s="25"/>
      <c r="N1954" s="25"/>
      <c r="O1954" s="25"/>
      <c r="P1954" s="25"/>
      <c r="Q1954" s="25"/>
      <c r="R1954" s="25"/>
      <c r="S1954" s="25"/>
    </row>
    <row r="1955" spans="1:19" ht="21.75" customHeight="1" x14ac:dyDescent="0.25">
      <c r="A1955" s="15" t="s">
        <v>182</v>
      </c>
      <c r="B1955" s="44">
        <f>C1955*1.33</f>
        <v>219.45000000000002</v>
      </c>
      <c r="C1955" s="558">
        <v>165</v>
      </c>
      <c r="D1955" s="281"/>
      <c r="E1955" s="317"/>
      <c r="F1955" s="317"/>
      <c r="G1955" s="317"/>
      <c r="H1955" s="317"/>
      <c r="I1955" s="281"/>
      <c r="J1955" s="25"/>
      <c r="K1955" s="25"/>
      <c r="L1955" s="25"/>
      <c r="M1955" s="25"/>
      <c r="N1955" s="25"/>
      <c r="O1955" s="25"/>
      <c r="P1955" s="25"/>
      <c r="Q1955" s="25"/>
      <c r="R1955" s="25"/>
      <c r="S1955" s="25"/>
    </row>
    <row r="1956" spans="1:19" ht="21.75" customHeight="1" x14ac:dyDescent="0.25">
      <c r="A1956" s="15" t="s">
        <v>183</v>
      </c>
      <c r="B1956" s="44">
        <f>C1955*1.43</f>
        <v>235.95</v>
      </c>
      <c r="C1956" s="559"/>
      <c r="D1956" s="281"/>
      <c r="E1956" s="317"/>
      <c r="F1956" s="317"/>
      <c r="G1956" s="317"/>
      <c r="H1956" s="317"/>
      <c r="I1956" s="281"/>
      <c r="J1956" s="25"/>
      <c r="K1956" s="25"/>
      <c r="L1956" s="25"/>
      <c r="M1956" s="25"/>
      <c r="N1956" s="25"/>
      <c r="O1956" s="25"/>
      <c r="P1956" s="25"/>
      <c r="Q1956" s="25"/>
      <c r="R1956" s="25"/>
      <c r="S1956" s="25"/>
    </row>
    <row r="1957" spans="1:19" ht="21.75" customHeight="1" x14ac:dyDescent="0.25">
      <c r="A1957" s="15" t="s">
        <v>184</v>
      </c>
      <c r="B1957" s="44">
        <f>C1955*1.54</f>
        <v>254.1</v>
      </c>
      <c r="C1957" s="559"/>
      <c r="D1957" s="281"/>
      <c r="E1957" s="317"/>
      <c r="F1957" s="317"/>
      <c r="G1957" s="317"/>
      <c r="H1957" s="317"/>
      <c r="I1957" s="281"/>
      <c r="J1957" s="25"/>
      <c r="K1957" s="25"/>
      <c r="L1957" s="25"/>
      <c r="M1957" s="25"/>
      <c r="N1957" s="25"/>
      <c r="O1957" s="25"/>
      <c r="P1957" s="25"/>
      <c r="Q1957" s="25"/>
      <c r="R1957" s="25"/>
      <c r="S1957" s="25"/>
    </row>
    <row r="1958" spans="1:19" ht="21.75" customHeight="1" x14ac:dyDescent="0.25">
      <c r="A1958" s="15" t="s">
        <v>185</v>
      </c>
      <c r="B1958" s="44">
        <f>C1955*1.67</f>
        <v>275.55</v>
      </c>
      <c r="C1958" s="560"/>
      <c r="D1958" s="281"/>
      <c r="E1958" s="317"/>
      <c r="F1958" s="317"/>
      <c r="G1958" s="317"/>
      <c r="H1958" s="317"/>
      <c r="I1958" s="281"/>
      <c r="J1958" s="25"/>
      <c r="K1958" s="25"/>
      <c r="L1958" s="25"/>
      <c r="M1958" s="25"/>
      <c r="N1958" s="25"/>
      <c r="O1958" s="25"/>
      <c r="P1958" s="25"/>
      <c r="Q1958" s="25"/>
      <c r="R1958" s="25"/>
      <c r="S1958" s="25"/>
    </row>
    <row r="1959" spans="1:19" ht="21.75" customHeight="1" x14ac:dyDescent="0.25">
      <c r="A1959" s="21" t="s">
        <v>205</v>
      </c>
      <c r="B1959" s="10">
        <f>C1959</f>
        <v>0.5</v>
      </c>
      <c r="C1959" s="540">
        <v>0.5</v>
      </c>
      <c r="D1959" s="281"/>
      <c r="E1959" s="317"/>
      <c r="F1959" s="317"/>
      <c r="G1959" s="317"/>
      <c r="H1959" s="317"/>
      <c r="I1959" s="281"/>
      <c r="J1959" s="25"/>
      <c r="K1959" s="25"/>
      <c r="L1959" s="25"/>
      <c r="M1959" s="25"/>
      <c r="N1959" s="25"/>
      <c r="O1959" s="25"/>
      <c r="P1959" s="25"/>
      <c r="Q1959" s="25"/>
      <c r="R1959" s="25"/>
      <c r="S1959" s="25"/>
    </row>
    <row r="1960" spans="1:19" ht="21.75" customHeight="1" x14ac:dyDescent="0.25">
      <c r="A1960" s="306" t="s">
        <v>80</v>
      </c>
      <c r="B1960" s="63">
        <f>C1960</f>
        <v>5</v>
      </c>
      <c r="C1960" s="63">
        <v>5</v>
      </c>
      <c r="D1960" s="281"/>
      <c r="E1960" s="317"/>
      <c r="F1960" s="317"/>
      <c r="G1960" s="317"/>
      <c r="H1960" s="317"/>
      <c r="I1960" s="281"/>
      <c r="J1960" s="25"/>
      <c r="K1960" s="25"/>
      <c r="L1960" s="25"/>
      <c r="M1960" s="25"/>
      <c r="N1960" s="25"/>
      <c r="O1960" s="25"/>
      <c r="P1960" s="25"/>
      <c r="Q1960" s="25"/>
      <c r="R1960" s="25"/>
      <c r="S1960" s="25"/>
    </row>
    <row r="1961" spans="1:19" ht="21.75" customHeight="1" x14ac:dyDescent="0.25">
      <c r="A1961" s="306" t="s">
        <v>102</v>
      </c>
      <c r="B1961" s="63">
        <f>C1961</f>
        <v>27</v>
      </c>
      <c r="C1961" s="63">
        <v>27</v>
      </c>
      <c r="D1961" s="281"/>
      <c r="E1961" s="317"/>
      <c r="F1961" s="317"/>
      <c r="G1961" s="317"/>
      <c r="H1961" s="317"/>
      <c r="I1961" s="281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</row>
    <row r="1962" spans="1:19" ht="21.75" customHeight="1" x14ac:dyDescent="0.25">
      <c r="A1962" s="204" t="s">
        <v>272</v>
      </c>
      <c r="B1962" s="425"/>
      <c r="C1962" s="425"/>
      <c r="D1962" s="199" t="s">
        <v>14</v>
      </c>
      <c r="E1962" s="200">
        <v>0.27</v>
      </c>
      <c r="F1962" s="200">
        <v>0.12</v>
      </c>
      <c r="G1962" s="200">
        <v>9.2799999999999994</v>
      </c>
      <c r="H1962" s="200">
        <v>37.68</v>
      </c>
      <c r="I1962" s="200" t="s">
        <v>305</v>
      </c>
      <c r="J1962" s="25"/>
      <c r="K1962" s="25"/>
      <c r="L1962" s="25"/>
      <c r="M1962" s="25"/>
      <c r="N1962" s="25"/>
      <c r="O1962" s="25"/>
      <c r="P1962" s="25"/>
      <c r="Q1962" s="25"/>
      <c r="R1962" s="25"/>
      <c r="S1962" s="25"/>
    </row>
    <row r="1963" spans="1:19" ht="21.75" customHeight="1" x14ac:dyDescent="0.25">
      <c r="A1963" s="9" t="s">
        <v>86</v>
      </c>
      <c r="B1963" s="133">
        <f>C1963</f>
        <v>30</v>
      </c>
      <c r="C1963" s="133">
        <v>30</v>
      </c>
      <c r="D1963" s="27"/>
      <c r="E1963" s="8"/>
      <c r="F1963" s="8"/>
      <c r="G1963" s="8"/>
      <c r="H1963" s="317"/>
      <c r="I1963" s="8"/>
      <c r="J1963" s="25"/>
      <c r="K1963" s="25"/>
      <c r="L1963" s="25"/>
      <c r="M1963" s="25"/>
      <c r="N1963" s="25"/>
      <c r="O1963" s="25"/>
      <c r="P1963" s="25"/>
      <c r="Q1963" s="25"/>
      <c r="R1963" s="25"/>
      <c r="S1963" s="25"/>
    </row>
    <row r="1964" spans="1:19" ht="21.75" customHeight="1" x14ac:dyDescent="0.25">
      <c r="A1964" s="14" t="s">
        <v>16</v>
      </c>
      <c r="B1964" s="134">
        <f>C1964</f>
        <v>8</v>
      </c>
      <c r="C1964" s="222">
        <v>8</v>
      </c>
      <c r="D1964" s="181"/>
      <c r="E1964" s="8"/>
      <c r="F1964" s="8"/>
      <c r="G1964" s="8"/>
      <c r="H1964" s="317"/>
      <c r="I1964" s="8"/>
      <c r="J1964" s="25"/>
      <c r="K1964" s="25"/>
      <c r="L1964" s="25"/>
      <c r="M1964" s="25"/>
      <c r="N1964" s="25"/>
      <c r="O1964" s="25"/>
      <c r="P1964" s="25"/>
      <c r="Q1964" s="25"/>
      <c r="R1964" s="25"/>
      <c r="S1964" s="25"/>
    </row>
    <row r="1965" spans="1:19" ht="21.75" customHeight="1" x14ac:dyDescent="0.25">
      <c r="A1965" s="40" t="s">
        <v>85</v>
      </c>
      <c r="B1965" s="41">
        <f>C1965</f>
        <v>200</v>
      </c>
      <c r="C1965" s="41">
        <v>200</v>
      </c>
      <c r="D1965" s="181"/>
      <c r="E1965" s="8"/>
      <c r="F1965" s="8"/>
      <c r="G1965" s="8"/>
      <c r="H1965" s="317"/>
      <c r="I1965" s="8"/>
      <c r="J1965" s="25"/>
      <c r="K1965" s="25"/>
      <c r="L1965" s="25"/>
      <c r="M1965" s="25"/>
      <c r="N1965" s="25"/>
      <c r="O1965" s="25"/>
      <c r="P1965" s="25"/>
      <c r="Q1965" s="25"/>
      <c r="R1965" s="25"/>
      <c r="S1965" s="25"/>
    </row>
    <row r="1966" spans="1:19" ht="21.75" customHeight="1" x14ac:dyDescent="0.25">
      <c r="A1966" s="302" t="s">
        <v>110</v>
      </c>
      <c r="B1966" s="294">
        <f>C1966</f>
        <v>18</v>
      </c>
      <c r="C1966" s="294">
        <v>18</v>
      </c>
      <c r="D1966" s="234">
        <v>18</v>
      </c>
      <c r="E1966" s="200">
        <v>1.44</v>
      </c>
      <c r="F1966" s="200">
        <v>0.23</v>
      </c>
      <c r="G1966" s="200">
        <v>9.5399999999999991</v>
      </c>
      <c r="H1966" s="200">
        <v>45</v>
      </c>
      <c r="I1966" s="251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</row>
    <row r="1967" spans="1:19" ht="21.75" customHeight="1" x14ac:dyDescent="0.25">
      <c r="A1967" s="424" t="s">
        <v>318</v>
      </c>
      <c r="B1967" s="385"/>
      <c r="C1967" s="385"/>
      <c r="D1967" s="394">
        <f>D1903+D1863</f>
        <v>1400</v>
      </c>
      <c r="E1967" s="386">
        <f>E1903+E1863</f>
        <v>55.725000000000001</v>
      </c>
      <c r="F1967" s="386">
        <f>F1903+F1863</f>
        <v>55</v>
      </c>
      <c r="G1967" s="386">
        <f>G1903+G1863</f>
        <v>232.56</v>
      </c>
      <c r="H1967" s="386">
        <f>H1903+H1863</f>
        <v>1630.7799999999997</v>
      </c>
      <c r="I1967" s="510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</row>
    <row r="1968" spans="1:19" ht="21.75" customHeight="1" x14ac:dyDescent="0.25">
      <c r="A1968" s="570" t="s">
        <v>12</v>
      </c>
      <c r="B1968" s="571"/>
      <c r="C1968" s="571"/>
      <c r="D1968" s="571"/>
      <c r="E1968" s="571"/>
      <c r="F1968" s="571"/>
      <c r="G1968" s="571"/>
      <c r="H1968" s="572"/>
      <c r="I1968" s="23"/>
      <c r="J1968" s="25"/>
      <c r="K1968" s="25"/>
      <c r="L1968" s="25"/>
      <c r="M1968" s="25"/>
      <c r="N1968" s="25"/>
      <c r="O1968" s="25"/>
      <c r="P1968" s="25"/>
      <c r="Q1968" s="25"/>
      <c r="R1968" s="25"/>
      <c r="S1968" s="25"/>
    </row>
    <row r="1969" spans="1:19" ht="21.75" customHeight="1" x14ac:dyDescent="0.25">
      <c r="A1969" s="573" t="s">
        <v>2</v>
      </c>
      <c r="B1969" s="576" t="s">
        <v>3</v>
      </c>
      <c r="C1969" s="576" t="s">
        <v>4</v>
      </c>
      <c r="D1969" s="579" t="s">
        <v>5</v>
      </c>
      <c r="E1969" s="580"/>
      <c r="F1969" s="580"/>
      <c r="G1969" s="580"/>
      <c r="H1969" s="581"/>
      <c r="I1969" s="23"/>
      <c r="J1969" s="25"/>
      <c r="K1969" s="25"/>
      <c r="L1969" s="25"/>
      <c r="M1969" s="25"/>
      <c r="N1969" s="25"/>
      <c r="O1969" s="25"/>
      <c r="P1969" s="25"/>
      <c r="Q1969" s="25"/>
      <c r="R1969" s="25"/>
      <c r="S1969" s="25"/>
    </row>
    <row r="1970" spans="1:19" ht="21.75" customHeight="1" x14ac:dyDescent="0.25">
      <c r="A1970" s="574"/>
      <c r="B1970" s="577"/>
      <c r="C1970" s="577"/>
      <c r="D1970" s="591" t="s">
        <v>6</v>
      </c>
      <c r="E1970" s="370" t="s">
        <v>7</v>
      </c>
      <c r="F1970" s="573" t="s">
        <v>8</v>
      </c>
      <c r="G1970" s="573" t="s">
        <v>9</v>
      </c>
      <c r="H1970" s="582" t="s">
        <v>10</v>
      </c>
      <c r="I1970" s="23"/>
      <c r="J1970" s="25"/>
      <c r="K1970" s="25"/>
      <c r="L1970" s="25"/>
      <c r="M1970" s="25"/>
      <c r="N1970" s="25"/>
      <c r="O1970" s="25"/>
      <c r="P1970" s="25"/>
      <c r="Q1970" s="25"/>
      <c r="R1970" s="25"/>
      <c r="S1970" s="25"/>
    </row>
    <row r="1971" spans="1:19" ht="21.75" customHeight="1" x14ac:dyDescent="0.25">
      <c r="A1971" s="575"/>
      <c r="B1971" s="578"/>
      <c r="C1971" s="578"/>
      <c r="D1971" s="592"/>
      <c r="E1971" s="371"/>
      <c r="F1971" s="575"/>
      <c r="G1971" s="575"/>
      <c r="H1971" s="583"/>
      <c r="I1971" s="19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</row>
    <row r="1972" spans="1:19" ht="21.75" customHeight="1" x14ac:dyDescent="0.25">
      <c r="A1972" s="567" t="s">
        <v>42</v>
      </c>
      <c r="B1972" s="567"/>
      <c r="C1972" s="567"/>
      <c r="D1972" s="221">
        <f>D1973+D1985+D2008+D2019+D2024</f>
        <v>594</v>
      </c>
      <c r="E1972" s="203">
        <f>E1973+E1985+E2008+E2019+E2024</f>
        <v>22.880000000000003</v>
      </c>
      <c r="F1972" s="203">
        <f>F1973+F1985+F2008+F2019+F2024</f>
        <v>24.05</v>
      </c>
      <c r="G1972" s="203">
        <f>G1973+G1985+G2008+G2019+G2024</f>
        <v>93.14</v>
      </c>
      <c r="H1972" s="203">
        <f>H1973+H1985+H2008+H2019+H2024</f>
        <v>712.13000000000011</v>
      </c>
      <c r="I1972" s="284"/>
      <c r="J1972" s="25"/>
      <c r="K1972" s="25"/>
      <c r="L1972" s="25"/>
      <c r="M1972" s="25"/>
      <c r="N1972" s="25"/>
      <c r="O1972" s="25"/>
      <c r="P1972" s="25"/>
      <c r="Q1972" s="25"/>
      <c r="R1972" s="25"/>
      <c r="S1972" s="25"/>
    </row>
    <row r="1973" spans="1:19" ht="21.75" customHeight="1" x14ac:dyDescent="0.25">
      <c r="A1973" s="237" t="s">
        <v>115</v>
      </c>
      <c r="B1973" s="230"/>
      <c r="C1973" s="230"/>
      <c r="D1973" s="206">
        <v>100</v>
      </c>
      <c r="E1973" s="211">
        <v>1.41</v>
      </c>
      <c r="F1973" s="211">
        <v>10.37</v>
      </c>
      <c r="G1973" s="211">
        <v>6.68</v>
      </c>
      <c r="H1973" s="211">
        <v>122.25</v>
      </c>
      <c r="I1973" s="200"/>
      <c r="J1973" s="25"/>
      <c r="K1973" s="25"/>
      <c r="L1973" s="25"/>
      <c r="M1973" s="25"/>
      <c r="N1973" s="25"/>
      <c r="O1973" s="25"/>
      <c r="P1973" s="25"/>
      <c r="Q1973" s="25"/>
      <c r="R1973" s="25"/>
      <c r="S1973" s="25"/>
    </row>
    <row r="1974" spans="1:19" ht="21.75" customHeight="1" x14ac:dyDescent="0.25">
      <c r="A1974" s="15" t="s">
        <v>116</v>
      </c>
      <c r="B1974" s="62">
        <f>C1974*1.25</f>
        <v>56.25</v>
      </c>
      <c r="C1974" s="556">
        <v>45</v>
      </c>
      <c r="D1974" s="125"/>
      <c r="E1974" s="17"/>
      <c r="F1974" s="17"/>
      <c r="G1974" s="17"/>
      <c r="H1974" s="17"/>
      <c r="I1974" s="317"/>
      <c r="J1974" s="25"/>
      <c r="K1974" s="25"/>
      <c r="L1974" s="25"/>
      <c r="M1974" s="25"/>
      <c r="N1974" s="25"/>
      <c r="O1974" s="25"/>
      <c r="P1974" s="25"/>
      <c r="Q1974" s="25"/>
      <c r="R1974" s="25"/>
      <c r="S1974" s="25"/>
    </row>
    <row r="1975" spans="1:19" ht="21.75" customHeight="1" x14ac:dyDescent="0.25">
      <c r="A1975" s="15" t="s">
        <v>117</v>
      </c>
      <c r="B1975" s="62">
        <f>C1974*1.35</f>
        <v>60.750000000000007</v>
      </c>
      <c r="C1975" s="557"/>
      <c r="D1975" s="125"/>
      <c r="E1975" s="17"/>
      <c r="F1975" s="17"/>
      <c r="G1975" s="17"/>
      <c r="H1975" s="17"/>
      <c r="I1975" s="317"/>
      <c r="J1975" s="25"/>
      <c r="K1975" s="25"/>
      <c r="L1975" s="25"/>
      <c r="M1975" s="25"/>
      <c r="N1975" s="25"/>
      <c r="O1975" s="25"/>
      <c r="P1975" s="25"/>
      <c r="Q1975" s="25"/>
      <c r="R1975" s="25"/>
      <c r="S1975" s="25"/>
    </row>
    <row r="1976" spans="1:19" ht="21.75" customHeight="1" x14ac:dyDescent="0.25">
      <c r="A1976" s="21" t="s">
        <v>89</v>
      </c>
      <c r="B1976" s="10">
        <f>C1976*1.25</f>
        <v>41.25</v>
      </c>
      <c r="C1976" s="556">
        <v>33</v>
      </c>
      <c r="D1976" s="125"/>
      <c r="E1976" s="17"/>
      <c r="F1976" s="17"/>
      <c r="G1976" s="17"/>
      <c r="H1976" s="17"/>
      <c r="I1976" s="317"/>
      <c r="J1976" s="25"/>
      <c r="K1976" s="25"/>
      <c r="L1976" s="25"/>
      <c r="M1976" s="25"/>
      <c r="N1976" s="25"/>
      <c r="O1976" s="25"/>
      <c r="P1976" s="25"/>
      <c r="Q1976" s="25"/>
      <c r="R1976" s="25"/>
      <c r="S1976" s="25"/>
    </row>
    <row r="1977" spans="1:19" ht="21.75" customHeight="1" x14ac:dyDescent="0.25">
      <c r="A1977" s="21" t="s">
        <v>90</v>
      </c>
      <c r="B1977" s="10">
        <f>C1976*1.33</f>
        <v>43.89</v>
      </c>
      <c r="C1977" s="557"/>
      <c r="D1977" s="125"/>
      <c r="E1977" s="17"/>
      <c r="F1977" s="17"/>
      <c r="G1977" s="17"/>
      <c r="H1977" s="17"/>
      <c r="I1977" s="317"/>
      <c r="J1977" s="25"/>
      <c r="K1977" s="25"/>
      <c r="L1977" s="25"/>
      <c r="M1977" s="25"/>
      <c r="N1977" s="25"/>
      <c r="O1977" s="25"/>
      <c r="P1977" s="25"/>
      <c r="Q1977" s="25"/>
      <c r="R1977" s="25"/>
      <c r="S1977" s="25"/>
    </row>
    <row r="1978" spans="1:19" ht="21.75" customHeight="1" x14ac:dyDescent="0.25">
      <c r="A1978" s="15" t="s">
        <v>118</v>
      </c>
      <c r="B1978" s="62">
        <f>C1978*1.13</f>
        <v>18.079999999999998</v>
      </c>
      <c r="C1978" s="62">
        <v>16</v>
      </c>
      <c r="D1978" s="125"/>
      <c r="E1978" s="17"/>
      <c r="F1978" s="17"/>
      <c r="G1978" s="17"/>
      <c r="H1978" s="17"/>
      <c r="I1978" s="317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</row>
    <row r="1979" spans="1:19" ht="21.75" customHeight="1" x14ac:dyDescent="0.25">
      <c r="A1979" s="15" t="s">
        <v>119</v>
      </c>
      <c r="B1979" s="62">
        <f t="shared" ref="B1979:B1984" si="40">C1979</f>
        <v>0.5</v>
      </c>
      <c r="C1979" s="62">
        <v>0.5</v>
      </c>
      <c r="D1979" s="125"/>
      <c r="E1979" s="17"/>
      <c r="F1979" s="17"/>
      <c r="G1979" s="17"/>
      <c r="H1979" s="17"/>
      <c r="I1979" s="317"/>
      <c r="J1979" s="25"/>
      <c r="K1979" s="25"/>
      <c r="L1979" s="25"/>
      <c r="M1979" s="25"/>
      <c r="N1979" s="25"/>
      <c r="O1979" s="25"/>
      <c r="P1979" s="25"/>
      <c r="Q1979" s="25"/>
      <c r="R1979" s="25"/>
      <c r="S1979" s="25"/>
    </row>
    <row r="1980" spans="1:19" ht="21.75" customHeight="1" x14ac:dyDescent="0.25">
      <c r="A1980" s="18" t="s">
        <v>71</v>
      </c>
      <c r="B1980" s="6">
        <f t="shared" si="40"/>
        <v>5</v>
      </c>
      <c r="C1980" s="6">
        <v>5</v>
      </c>
      <c r="D1980" s="67"/>
      <c r="E1980" s="119"/>
      <c r="F1980" s="119"/>
      <c r="G1980" s="119"/>
      <c r="H1980" s="67"/>
      <c r="I1980" s="30"/>
      <c r="J1980" s="25"/>
      <c r="K1980" s="25"/>
      <c r="L1980" s="25"/>
      <c r="M1980" s="25"/>
      <c r="N1980" s="25"/>
      <c r="O1980" s="25"/>
      <c r="P1980" s="25"/>
      <c r="Q1980" s="25"/>
      <c r="R1980" s="25"/>
      <c r="S1980" s="25"/>
    </row>
    <row r="1981" spans="1:19" ht="21.75" customHeight="1" x14ac:dyDescent="0.25">
      <c r="A1981" s="18" t="s">
        <v>96</v>
      </c>
      <c r="B1981" s="6">
        <f t="shared" si="40"/>
        <v>9</v>
      </c>
      <c r="C1981" s="6">
        <v>9</v>
      </c>
      <c r="D1981" s="67"/>
      <c r="E1981" s="119"/>
      <c r="F1981" s="119"/>
      <c r="G1981" s="119"/>
      <c r="H1981" s="67"/>
      <c r="I1981" s="30"/>
      <c r="J1981" s="25"/>
      <c r="K1981" s="25"/>
      <c r="L1981" s="25"/>
      <c r="M1981" s="25"/>
      <c r="N1981" s="25"/>
      <c r="O1981" s="25"/>
      <c r="P1981" s="25"/>
      <c r="Q1981" s="25"/>
      <c r="R1981" s="25"/>
      <c r="S1981" s="25"/>
    </row>
    <row r="1982" spans="1:19" ht="21.75" customHeight="1" x14ac:dyDescent="0.25">
      <c r="A1982" s="18" t="s">
        <v>79</v>
      </c>
      <c r="B1982" s="6">
        <f t="shared" si="40"/>
        <v>0.2</v>
      </c>
      <c r="C1982" s="6">
        <v>0.2</v>
      </c>
      <c r="D1982" s="67"/>
      <c r="E1982" s="119"/>
      <c r="F1982" s="119"/>
      <c r="G1982" s="119"/>
      <c r="H1982" s="67"/>
      <c r="I1982" s="30"/>
      <c r="J1982" s="25"/>
      <c r="K1982" s="25"/>
      <c r="L1982" s="25"/>
      <c r="M1982" s="25"/>
      <c r="N1982" s="25"/>
      <c r="O1982" s="25"/>
      <c r="P1982" s="25"/>
      <c r="Q1982" s="25"/>
      <c r="R1982" s="25"/>
      <c r="S1982" s="25"/>
    </row>
    <row r="1983" spans="1:19" ht="21.75" customHeight="1" x14ac:dyDescent="0.25">
      <c r="A1983" s="18" t="s">
        <v>104</v>
      </c>
      <c r="B1983" s="6">
        <f t="shared" si="40"/>
        <v>0.5</v>
      </c>
      <c r="C1983" s="6">
        <v>0.5</v>
      </c>
      <c r="D1983" s="67"/>
      <c r="E1983" s="119"/>
      <c r="F1983" s="119"/>
      <c r="G1983" s="119"/>
      <c r="H1983" s="67"/>
      <c r="I1983" s="30"/>
      <c r="J1983" s="25"/>
      <c r="K1983" s="25"/>
      <c r="L1983" s="25"/>
      <c r="M1983" s="25"/>
      <c r="N1983" s="25"/>
      <c r="O1983" s="25"/>
      <c r="P1983" s="25"/>
      <c r="Q1983" s="25"/>
      <c r="R1983" s="25"/>
      <c r="S1983" s="25"/>
    </row>
    <row r="1984" spans="1:19" ht="21.75" customHeight="1" x14ac:dyDescent="0.25">
      <c r="A1984" s="18" t="s">
        <v>120</v>
      </c>
      <c r="B1984" s="6">
        <f t="shared" si="40"/>
        <v>2</v>
      </c>
      <c r="C1984" s="6">
        <v>2</v>
      </c>
      <c r="D1984" s="67"/>
      <c r="E1984" s="119"/>
      <c r="F1984" s="119"/>
      <c r="G1984" s="119"/>
      <c r="H1984" s="67"/>
      <c r="I1984" s="30"/>
      <c r="J1984" s="25"/>
      <c r="K1984" s="25"/>
      <c r="L1984" s="25"/>
      <c r="M1984" s="25"/>
      <c r="N1984" s="25"/>
      <c r="O1984" s="25"/>
      <c r="P1984" s="25"/>
      <c r="Q1984" s="25"/>
      <c r="R1984" s="25"/>
      <c r="S1984" s="25"/>
    </row>
    <row r="1985" spans="1:19" ht="21.75" customHeight="1" x14ac:dyDescent="0.25">
      <c r="A1985" s="265" t="s">
        <v>198</v>
      </c>
      <c r="B1985" s="230"/>
      <c r="C1985" s="230"/>
      <c r="D1985" s="112">
        <v>100</v>
      </c>
      <c r="E1985" s="113">
        <f>E1986+E1993</f>
        <v>15.73</v>
      </c>
      <c r="F1985" s="113">
        <f>F1986+F1993</f>
        <v>8.02</v>
      </c>
      <c r="G1985" s="113">
        <f>G1986+G1993</f>
        <v>27</v>
      </c>
      <c r="H1985" s="113">
        <f>H1986+H1993</f>
        <v>294.2</v>
      </c>
      <c r="I1985" s="266"/>
      <c r="J1985" s="25"/>
      <c r="K1985" s="25"/>
      <c r="L1985" s="25"/>
      <c r="M1985" s="25"/>
      <c r="N1985" s="25"/>
      <c r="O1985" s="25"/>
      <c r="P1985" s="25"/>
      <c r="Q1985" s="25"/>
      <c r="R1985" s="25"/>
      <c r="S1985" s="25"/>
    </row>
    <row r="1986" spans="1:19" ht="21.75" customHeight="1" x14ac:dyDescent="0.25">
      <c r="A1986" s="101" t="s">
        <v>199</v>
      </c>
      <c r="B1986" s="303">
        <f>C1986*1.1</f>
        <v>148.5</v>
      </c>
      <c r="C1986" s="303">
        <v>135</v>
      </c>
      <c r="D1986" s="96"/>
      <c r="E1986" s="317">
        <v>15.17</v>
      </c>
      <c r="F1986" s="317">
        <v>5.96</v>
      </c>
      <c r="G1986" s="317">
        <v>16.22</v>
      </c>
      <c r="H1986" s="317">
        <v>236.21</v>
      </c>
      <c r="I1986" s="521"/>
      <c r="J1986" s="25"/>
      <c r="K1986" s="25"/>
      <c r="L1986" s="25"/>
      <c r="M1986" s="25"/>
      <c r="N1986" s="25"/>
      <c r="O1986" s="25"/>
      <c r="P1986" s="25"/>
      <c r="Q1986" s="25"/>
      <c r="R1986" s="25"/>
      <c r="S1986" s="25"/>
    </row>
    <row r="1987" spans="1:19" ht="21.75" customHeight="1" x14ac:dyDescent="0.25">
      <c r="A1987" s="98" t="s">
        <v>71</v>
      </c>
      <c r="B1987" s="132">
        <f>C1987</f>
        <v>5</v>
      </c>
      <c r="C1987" s="158">
        <v>5</v>
      </c>
      <c r="D1987" s="99"/>
      <c r="E1987" s="317"/>
      <c r="F1987" s="317"/>
      <c r="G1987" s="317"/>
      <c r="H1987" s="317"/>
      <c r="I1987" s="521"/>
      <c r="J1987" s="25"/>
      <c r="K1987" s="25"/>
      <c r="L1987" s="25"/>
      <c r="M1987" s="25"/>
      <c r="N1987" s="25"/>
      <c r="O1987" s="25"/>
      <c r="P1987" s="25"/>
      <c r="Q1987" s="25"/>
      <c r="R1987" s="25"/>
      <c r="S1987" s="25"/>
    </row>
    <row r="1988" spans="1:19" ht="21.75" customHeight="1" x14ac:dyDescent="0.25">
      <c r="A1988" s="98" t="s">
        <v>181</v>
      </c>
      <c r="B1988" s="62">
        <f>C1988*1.28</f>
        <v>1.28</v>
      </c>
      <c r="C1988" s="246">
        <v>1</v>
      </c>
      <c r="D1988" s="125"/>
      <c r="E1988" s="17"/>
      <c r="F1988" s="17"/>
      <c r="G1988" s="17"/>
      <c r="H1988" s="17"/>
      <c r="I1988" s="263"/>
      <c r="J1988" s="25"/>
      <c r="K1988" s="25"/>
      <c r="L1988" s="25"/>
      <c r="M1988" s="25"/>
      <c r="N1988" s="25"/>
      <c r="O1988" s="25"/>
      <c r="P1988" s="25"/>
      <c r="Q1988" s="25"/>
      <c r="R1988" s="25"/>
      <c r="S1988" s="25"/>
    </row>
    <row r="1989" spans="1:19" ht="21.75" customHeight="1" x14ac:dyDescent="0.25">
      <c r="A1989" s="268" t="s">
        <v>176</v>
      </c>
      <c r="B1989" s="62"/>
      <c r="C1989" s="269">
        <v>10</v>
      </c>
      <c r="D1989" s="125"/>
      <c r="E1989" s="17"/>
      <c r="F1989" s="17"/>
      <c r="G1989" s="17"/>
      <c r="H1989" s="17"/>
      <c r="I1989" s="263"/>
      <c r="J1989" s="25"/>
      <c r="K1989" s="25"/>
      <c r="L1989" s="25"/>
      <c r="M1989" s="25"/>
      <c r="N1989" s="25"/>
      <c r="O1989" s="25"/>
      <c r="P1989" s="25"/>
      <c r="Q1989" s="25"/>
      <c r="R1989" s="25"/>
      <c r="S1989" s="25"/>
    </row>
    <row r="1990" spans="1:19" ht="21.75" customHeight="1" x14ac:dyDescent="0.25">
      <c r="A1990" s="98" t="s">
        <v>157</v>
      </c>
      <c r="B1990" s="62">
        <f>C1990</f>
        <v>5</v>
      </c>
      <c r="C1990" s="246">
        <v>5</v>
      </c>
      <c r="D1990" s="125"/>
      <c r="E1990" s="17"/>
      <c r="F1990" s="17"/>
      <c r="G1990" s="17"/>
      <c r="H1990" s="17"/>
      <c r="I1990" s="263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</row>
    <row r="1991" spans="1:19" ht="21.75" customHeight="1" x14ac:dyDescent="0.25">
      <c r="A1991" s="9" t="s">
        <v>104</v>
      </c>
      <c r="B1991" s="10">
        <f>C1991</f>
        <v>1</v>
      </c>
      <c r="C1991" s="10">
        <v>1</v>
      </c>
      <c r="D1991" s="125"/>
      <c r="E1991" s="17"/>
      <c r="F1991" s="17"/>
      <c r="G1991" s="17"/>
      <c r="H1991" s="17"/>
      <c r="I1991" s="263"/>
      <c r="J1991" s="25"/>
      <c r="K1991" s="25"/>
      <c r="L1991" s="25"/>
      <c r="M1991" s="25"/>
      <c r="N1991" s="25"/>
      <c r="O1991" s="25"/>
      <c r="P1991" s="25"/>
      <c r="Q1991" s="25"/>
      <c r="R1991" s="25"/>
      <c r="S1991" s="25"/>
    </row>
    <row r="1992" spans="1:19" ht="21.75" customHeight="1" x14ac:dyDescent="0.25">
      <c r="A1992" s="9" t="s">
        <v>85</v>
      </c>
      <c r="B1992" s="10">
        <f>C1992</f>
        <v>5</v>
      </c>
      <c r="C1992" s="10">
        <v>5</v>
      </c>
      <c r="D1992" s="125"/>
      <c r="E1992" s="17"/>
      <c r="F1992" s="17"/>
      <c r="G1992" s="17"/>
      <c r="H1992" s="17"/>
      <c r="I1992" s="263"/>
      <c r="J1992" s="25"/>
      <c r="K1992" s="25"/>
      <c r="L1992" s="25"/>
      <c r="M1992" s="25"/>
      <c r="N1992" s="25"/>
      <c r="O1992" s="25"/>
      <c r="P1992" s="25"/>
      <c r="Q1992" s="25"/>
      <c r="R1992" s="25"/>
      <c r="S1992" s="25"/>
    </row>
    <row r="1993" spans="1:19" ht="21.75" customHeight="1" x14ac:dyDescent="0.25">
      <c r="A1993" s="268" t="s">
        <v>200</v>
      </c>
      <c r="B1993" s="62"/>
      <c r="C1993" s="246"/>
      <c r="D1993" s="125" t="s">
        <v>203</v>
      </c>
      <c r="E1993" s="17">
        <v>0.56000000000000005</v>
      </c>
      <c r="F1993" s="17">
        <v>2.06</v>
      </c>
      <c r="G1993" s="17">
        <v>10.78</v>
      </c>
      <c r="H1993" s="17">
        <v>57.99</v>
      </c>
      <c r="I1993" s="263"/>
      <c r="J1993" s="25"/>
      <c r="K1993" s="25"/>
      <c r="L1993" s="25"/>
      <c r="M1993" s="25"/>
      <c r="N1993" s="25"/>
      <c r="O1993" s="25"/>
      <c r="P1993" s="25"/>
      <c r="Q1993" s="25"/>
      <c r="R1993" s="25"/>
      <c r="S1993" s="25"/>
    </row>
    <row r="1994" spans="1:19" ht="21.75" customHeight="1" x14ac:dyDescent="0.25">
      <c r="A1994" s="98" t="s">
        <v>112</v>
      </c>
      <c r="B1994" s="62">
        <f t="shared" ref="B1994:B1999" si="41">C1994</f>
        <v>10</v>
      </c>
      <c r="C1994" s="246">
        <v>10</v>
      </c>
      <c r="D1994" s="125"/>
      <c r="E1994" s="17"/>
      <c r="F1994" s="17"/>
      <c r="G1994" s="17"/>
      <c r="H1994" s="17"/>
      <c r="I1994" s="263"/>
      <c r="J1994" s="25"/>
      <c r="K1994" s="25"/>
      <c r="L1994" s="25"/>
      <c r="M1994" s="25"/>
      <c r="N1994" s="25"/>
      <c r="O1994" s="25"/>
      <c r="P1994" s="25"/>
      <c r="Q1994" s="25"/>
      <c r="R1994" s="25"/>
      <c r="S1994" s="25"/>
    </row>
    <row r="1995" spans="1:19" ht="21.75" customHeight="1" x14ac:dyDescent="0.25">
      <c r="A1995" s="98" t="s">
        <v>85</v>
      </c>
      <c r="B1995" s="62">
        <f t="shared" si="41"/>
        <v>6</v>
      </c>
      <c r="C1995" s="246">
        <v>6</v>
      </c>
      <c r="D1995" s="125"/>
      <c r="E1995" s="17"/>
      <c r="F1995" s="17"/>
      <c r="G1995" s="17"/>
      <c r="H1995" s="17"/>
      <c r="I1995" s="263"/>
      <c r="J1995" s="25"/>
      <c r="K1995" s="25"/>
      <c r="L1995" s="25"/>
      <c r="M1995" s="25"/>
      <c r="N1995" s="25"/>
      <c r="O1995" s="25"/>
      <c r="P1995" s="25"/>
      <c r="Q1995" s="25"/>
      <c r="R1995" s="25"/>
      <c r="S1995" s="25"/>
    </row>
    <row r="1996" spans="1:19" ht="21.75" customHeight="1" x14ac:dyDescent="0.25">
      <c r="A1996" s="98" t="s">
        <v>153</v>
      </c>
      <c r="B1996" s="62">
        <f t="shared" si="41"/>
        <v>3</v>
      </c>
      <c r="C1996" s="246">
        <v>3</v>
      </c>
      <c r="D1996" s="125"/>
      <c r="E1996" s="17"/>
      <c r="F1996" s="17"/>
      <c r="G1996" s="17"/>
      <c r="H1996" s="17"/>
      <c r="I1996" s="263"/>
      <c r="J1996" s="25"/>
      <c r="K1996" s="25"/>
      <c r="L1996" s="25"/>
      <c r="M1996" s="25"/>
      <c r="N1996" s="25"/>
      <c r="O1996" s="25"/>
      <c r="P1996" s="25"/>
      <c r="Q1996" s="25"/>
      <c r="R1996" s="25"/>
      <c r="S1996" s="25"/>
    </row>
    <row r="1997" spans="1:19" ht="21.75" customHeight="1" x14ac:dyDescent="0.25">
      <c r="A1997" s="98" t="s">
        <v>201</v>
      </c>
      <c r="B1997" s="62">
        <f t="shared" si="41"/>
        <v>0.3</v>
      </c>
      <c r="C1997" s="246">
        <v>0.3</v>
      </c>
      <c r="D1997" s="125"/>
      <c r="E1997" s="17"/>
      <c r="F1997" s="17"/>
      <c r="G1997" s="17"/>
      <c r="H1997" s="17"/>
      <c r="I1997" s="263"/>
      <c r="J1997" s="25"/>
      <c r="K1997" s="25"/>
      <c r="L1997" s="25"/>
      <c r="M1997" s="25"/>
      <c r="N1997" s="25"/>
      <c r="O1997" s="25"/>
      <c r="P1997" s="25"/>
      <c r="Q1997" s="25"/>
      <c r="R1997" s="25"/>
      <c r="S1997" s="25"/>
    </row>
    <row r="1998" spans="1:19" ht="21.75" customHeight="1" x14ac:dyDescent="0.25">
      <c r="A1998" s="98" t="s">
        <v>202</v>
      </c>
      <c r="B1998" s="62">
        <f t="shared" si="41"/>
        <v>0.3</v>
      </c>
      <c r="C1998" s="246">
        <v>0.3</v>
      </c>
      <c r="D1998" s="125"/>
      <c r="E1998" s="17"/>
      <c r="F1998" s="17"/>
      <c r="G1998" s="17"/>
      <c r="H1998" s="17"/>
      <c r="I1998" s="263"/>
      <c r="J1998" s="25"/>
      <c r="K1998" s="25"/>
      <c r="L1998" s="25"/>
      <c r="M1998" s="25"/>
      <c r="N1998" s="25"/>
      <c r="O1998" s="25"/>
      <c r="P1998" s="25"/>
      <c r="Q1998" s="25"/>
      <c r="R1998" s="25"/>
      <c r="S1998" s="25"/>
    </row>
    <row r="1999" spans="1:19" ht="21.75" customHeight="1" x14ac:dyDescent="0.25">
      <c r="A1999" s="98" t="s">
        <v>70</v>
      </c>
      <c r="B1999" s="62">
        <f t="shared" si="41"/>
        <v>3</v>
      </c>
      <c r="C1999" s="246">
        <v>3</v>
      </c>
      <c r="D1999" s="125"/>
      <c r="E1999" s="17"/>
      <c r="F1999" s="17"/>
      <c r="G1999" s="17"/>
      <c r="H1999" s="17"/>
      <c r="I1999" s="263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</row>
    <row r="2000" spans="1:19" ht="21.75" customHeight="1" x14ac:dyDescent="0.25">
      <c r="A2000" s="98" t="s">
        <v>181</v>
      </c>
      <c r="B2000" s="62">
        <f>C2000*1.28</f>
        <v>0.76800000000000002</v>
      </c>
      <c r="C2000" s="246">
        <v>0.6</v>
      </c>
      <c r="D2000" s="125"/>
      <c r="E2000" s="17"/>
      <c r="F2000" s="17"/>
      <c r="G2000" s="17"/>
      <c r="H2000" s="17"/>
      <c r="I2000" s="263"/>
      <c r="J2000" s="25"/>
      <c r="K2000" s="25"/>
      <c r="L2000" s="25"/>
      <c r="M2000" s="25"/>
      <c r="N2000" s="25"/>
      <c r="O2000" s="25"/>
      <c r="P2000" s="25"/>
      <c r="Q2000" s="25"/>
      <c r="R2000" s="25"/>
      <c r="S2000" s="25"/>
    </row>
    <row r="2001" spans="1:19" ht="21.75" customHeight="1" x14ac:dyDescent="0.25">
      <c r="A2001" s="98" t="s">
        <v>71</v>
      </c>
      <c r="B2001" s="62">
        <f>C2001</f>
        <v>1.2</v>
      </c>
      <c r="C2001" s="246">
        <v>1.2</v>
      </c>
      <c r="D2001" s="125"/>
      <c r="E2001" s="17"/>
      <c r="F2001" s="17"/>
      <c r="G2001" s="17"/>
      <c r="H2001" s="17"/>
      <c r="I2001" s="263"/>
      <c r="J2001" s="25"/>
      <c r="K2001" s="25"/>
      <c r="L2001" s="25"/>
      <c r="M2001" s="25"/>
      <c r="N2001" s="25"/>
      <c r="O2001" s="25"/>
      <c r="P2001" s="25"/>
      <c r="Q2001" s="25"/>
      <c r="R2001" s="25"/>
      <c r="S2001" s="25"/>
    </row>
    <row r="2002" spans="1:19" ht="21.75" customHeight="1" x14ac:dyDescent="0.25">
      <c r="A2002" s="98" t="s">
        <v>80</v>
      </c>
      <c r="B2002" s="62">
        <f>C2002</f>
        <v>1</v>
      </c>
      <c r="C2002" s="246">
        <v>1</v>
      </c>
      <c r="D2002" s="125"/>
      <c r="E2002" s="17"/>
      <c r="F2002" s="17"/>
      <c r="G2002" s="17"/>
      <c r="H2002" s="17"/>
      <c r="I2002" s="263"/>
      <c r="J2002" s="25"/>
      <c r="K2002" s="25"/>
      <c r="L2002" s="25"/>
      <c r="M2002" s="25"/>
      <c r="N2002" s="25"/>
      <c r="O2002" s="25"/>
      <c r="P2002" s="25"/>
      <c r="Q2002" s="25"/>
      <c r="R2002" s="25"/>
      <c r="S2002" s="25"/>
    </row>
    <row r="2003" spans="1:19" ht="21.75" customHeight="1" x14ac:dyDescent="0.25">
      <c r="A2003" s="98" t="s">
        <v>96</v>
      </c>
      <c r="B2003" s="62">
        <f>C2003*1.14</f>
        <v>3.42</v>
      </c>
      <c r="C2003" s="246">
        <v>3</v>
      </c>
      <c r="D2003" s="125"/>
      <c r="E2003" s="17"/>
      <c r="F2003" s="17"/>
      <c r="G2003" s="17"/>
      <c r="H2003" s="17"/>
      <c r="I2003" s="263"/>
      <c r="J2003" s="25"/>
      <c r="K2003" s="25"/>
      <c r="L2003" s="25"/>
      <c r="M2003" s="25"/>
      <c r="N2003" s="25"/>
      <c r="O2003" s="25"/>
      <c r="P2003" s="25"/>
      <c r="Q2003" s="25"/>
      <c r="R2003" s="25"/>
      <c r="S2003" s="25"/>
    </row>
    <row r="2004" spans="1:19" ht="21.75" customHeight="1" x14ac:dyDescent="0.25">
      <c r="A2004" s="268" t="s">
        <v>176</v>
      </c>
      <c r="B2004" s="62"/>
      <c r="C2004" s="269">
        <v>6</v>
      </c>
      <c r="D2004" s="125"/>
      <c r="E2004" s="17"/>
      <c r="F2004" s="17"/>
      <c r="G2004" s="17"/>
      <c r="H2004" s="17"/>
      <c r="I2004" s="263"/>
      <c r="J2004" s="25"/>
      <c r="K2004" s="25"/>
      <c r="L2004" s="25"/>
      <c r="M2004" s="25"/>
      <c r="N2004" s="25"/>
      <c r="O2004" s="25"/>
      <c r="P2004" s="25"/>
      <c r="Q2004" s="25"/>
      <c r="R2004" s="25"/>
      <c r="S2004" s="25"/>
    </row>
    <row r="2005" spans="1:19" ht="21.75" customHeight="1" x14ac:dyDescent="0.25">
      <c r="A2005" s="98" t="s">
        <v>157</v>
      </c>
      <c r="B2005" s="62">
        <f>C2005</f>
        <v>3</v>
      </c>
      <c r="C2005" s="246">
        <v>3</v>
      </c>
      <c r="D2005" s="125"/>
      <c r="E2005" s="17"/>
      <c r="F2005" s="17"/>
      <c r="G2005" s="17"/>
      <c r="H2005" s="17"/>
      <c r="I2005" s="263"/>
      <c r="J2005" s="25"/>
      <c r="K2005" s="25"/>
      <c r="L2005" s="25"/>
      <c r="M2005" s="25"/>
      <c r="N2005" s="25"/>
      <c r="O2005" s="25"/>
      <c r="P2005" s="25"/>
      <c r="Q2005" s="25"/>
      <c r="R2005" s="25"/>
      <c r="S2005" s="25"/>
    </row>
    <row r="2006" spans="1:19" ht="21.75" customHeight="1" x14ac:dyDescent="0.25">
      <c r="A2006" s="9" t="s">
        <v>104</v>
      </c>
      <c r="B2006" s="10">
        <f>C2006</f>
        <v>1</v>
      </c>
      <c r="C2006" s="10">
        <v>1</v>
      </c>
      <c r="D2006" s="125"/>
      <c r="E2006" s="17"/>
      <c r="F2006" s="17"/>
      <c r="G2006" s="17"/>
      <c r="H2006" s="17"/>
      <c r="I2006" s="263"/>
      <c r="J2006" s="25"/>
      <c r="K2006" s="25"/>
      <c r="L2006" s="25"/>
      <c r="M2006" s="25"/>
      <c r="N2006" s="25"/>
      <c r="O2006" s="25"/>
      <c r="P2006" s="25"/>
      <c r="Q2006" s="25"/>
      <c r="R2006" s="25"/>
      <c r="S2006" s="25"/>
    </row>
    <row r="2007" spans="1:19" ht="21.75" customHeight="1" x14ac:dyDescent="0.25">
      <c r="A2007" s="9" t="s">
        <v>85</v>
      </c>
      <c r="B2007" s="10">
        <f>C2007</f>
        <v>3</v>
      </c>
      <c r="C2007" s="10">
        <v>3</v>
      </c>
      <c r="D2007" s="125"/>
      <c r="E2007" s="17"/>
      <c r="F2007" s="17"/>
      <c r="G2007" s="17"/>
      <c r="H2007" s="17"/>
      <c r="I2007" s="263"/>
      <c r="J2007" s="25"/>
      <c r="K2007" s="25"/>
      <c r="L2007" s="25"/>
      <c r="M2007" s="25"/>
      <c r="N2007" s="25"/>
      <c r="O2007" s="25"/>
      <c r="P2007" s="25"/>
      <c r="Q2007" s="25"/>
      <c r="R2007" s="25"/>
      <c r="S2007" s="25"/>
    </row>
    <row r="2008" spans="1:19" ht="21.75" customHeight="1" x14ac:dyDescent="0.25">
      <c r="A2008" s="270" t="s">
        <v>204</v>
      </c>
      <c r="B2008" s="187"/>
      <c r="C2008" s="187"/>
      <c r="D2008" s="271">
        <v>180</v>
      </c>
      <c r="E2008" s="272">
        <v>4.32</v>
      </c>
      <c r="F2008" s="272">
        <v>5.0199999999999996</v>
      </c>
      <c r="G2008" s="272">
        <v>46.23</v>
      </c>
      <c r="H2008" s="272">
        <v>231.52</v>
      </c>
      <c r="I2008" s="262"/>
      <c r="J2008" s="25"/>
      <c r="K2008" s="25"/>
      <c r="L2008" s="25"/>
      <c r="M2008" s="25"/>
      <c r="N2008" s="25"/>
      <c r="O2008" s="25"/>
      <c r="P2008" s="25"/>
      <c r="Q2008" s="25"/>
      <c r="R2008" s="25"/>
      <c r="S2008" s="25"/>
    </row>
    <row r="2009" spans="1:19" ht="21.75" customHeight="1" x14ac:dyDescent="0.25">
      <c r="A2009" s="15" t="s">
        <v>182</v>
      </c>
      <c r="B2009" s="44">
        <f>C2009*1.33</f>
        <v>359.1</v>
      </c>
      <c r="C2009" s="558">
        <f>D2008*1.5</f>
        <v>270</v>
      </c>
      <c r="D2009" s="287"/>
      <c r="E2009" s="288"/>
      <c r="F2009" s="288"/>
      <c r="G2009" s="288"/>
      <c r="H2009" s="288"/>
      <c r="I2009" s="521"/>
      <c r="J2009" s="25"/>
      <c r="K2009" s="25"/>
      <c r="L2009" s="25"/>
      <c r="M2009" s="25"/>
      <c r="N2009" s="25"/>
      <c r="O2009" s="25"/>
      <c r="P2009" s="25"/>
      <c r="Q2009" s="25"/>
      <c r="R2009" s="25"/>
      <c r="S2009" s="25"/>
    </row>
    <row r="2010" spans="1:19" ht="21.75" customHeight="1" x14ac:dyDescent="0.25">
      <c r="A2010" s="15" t="s">
        <v>183</v>
      </c>
      <c r="B2010" s="44">
        <f>C2009*1.43</f>
        <v>386.09999999999997</v>
      </c>
      <c r="C2010" s="559"/>
      <c r="D2010" s="287"/>
      <c r="E2010" s="288"/>
      <c r="F2010" s="288"/>
      <c r="G2010" s="288"/>
      <c r="H2010" s="288"/>
      <c r="I2010" s="521"/>
      <c r="J2010" s="25"/>
      <c r="K2010" s="25"/>
      <c r="L2010" s="25"/>
      <c r="M2010" s="25"/>
      <c r="N2010" s="25"/>
      <c r="O2010" s="25"/>
      <c r="P2010" s="25"/>
      <c r="Q2010" s="25"/>
      <c r="R2010" s="25"/>
      <c r="S2010" s="25"/>
    </row>
    <row r="2011" spans="1:19" ht="21.75" customHeight="1" x14ac:dyDescent="0.25">
      <c r="A2011" s="15" t="s">
        <v>184</v>
      </c>
      <c r="B2011" s="44">
        <f>C2009*1.54</f>
        <v>415.8</v>
      </c>
      <c r="C2011" s="559"/>
      <c r="D2011" s="287"/>
      <c r="E2011" s="288"/>
      <c r="F2011" s="288"/>
      <c r="G2011" s="288"/>
      <c r="H2011" s="288"/>
      <c r="I2011" s="521"/>
      <c r="J2011" s="25"/>
      <c r="K2011" s="25"/>
      <c r="L2011" s="25"/>
      <c r="M2011" s="25"/>
      <c r="N2011" s="25"/>
      <c r="O2011" s="25"/>
      <c r="P2011" s="25"/>
      <c r="Q2011" s="25"/>
      <c r="R2011" s="25"/>
      <c r="S2011" s="25"/>
    </row>
    <row r="2012" spans="1:19" ht="21.75" customHeight="1" x14ac:dyDescent="0.25">
      <c r="A2012" s="15" t="s">
        <v>185</v>
      </c>
      <c r="B2012" s="44">
        <f>C2009*1.67</f>
        <v>450.9</v>
      </c>
      <c r="C2012" s="560"/>
      <c r="D2012" s="287"/>
      <c r="E2012" s="288"/>
      <c r="F2012" s="288"/>
      <c r="G2012" s="288"/>
      <c r="H2012" s="288"/>
      <c r="I2012" s="521"/>
      <c r="J2012" s="25"/>
      <c r="K2012" s="25"/>
      <c r="L2012" s="25"/>
      <c r="M2012" s="25"/>
      <c r="N2012" s="25"/>
      <c r="O2012" s="25"/>
      <c r="P2012" s="25"/>
      <c r="Q2012" s="25"/>
      <c r="R2012" s="25"/>
      <c r="S2012" s="25"/>
    </row>
    <row r="2013" spans="1:19" ht="21.75" customHeight="1" x14ac:dyDescent="0.25">
      <c r="A2013" s="21" t="s">
        <v>205</v>
      </c>
      <c r="B2013" s="10">
        <f>C2013</f>
        <v>0.55000000000000004</v>
      </c>
      <c r="C2013" s="517">
        <v>0.55000000000000004</v>
      </c>
      <c r="D2013" s="287"/>
      <c r="E2013" s="288"/>
      <c r="F2013" s="288"/>
      <c r="G2013" s="288"/>
      <c r="H2013" s="288"/>
      <c r="I2013" s="521"/>
      <c r="J2013" s="25"/>
      <c r="K2013" s="25"/>
      <c r="L2013" s="25"/>
      <c r="M2013" s="25"/>
      <c r="N2013" s="25"/>
      <c r="O2013" s="25"/>
      <c r="P2013" s="25"/>
      <c r="Q2013" s="25"/>
      <c r="R2013" s="25"/>
      <c r="S2013" s="25"/>
    </row>
    <row r="2014" spans="1:19" ht="21.75" customHeight="1" x14ac:dyDescent="0.25">
      <c r="A2014" s="21" t="s">
        <v>206</v>
      </c>
      <c r="B2014" s="10">
        <f>C2014</f>
        <v>0.55000000000000004</v>
      </c>
      <c r="C2014" s="62">
        <v>0.55000000000000004</v>
      </c>
      <c r="D2014" s="11"/>
      <c r="E2014" s="11"/>
      <c r="F2014" s="11"/>
      <c r="G2014" s="11"/>
      <c r="H2014" s="11"/>
      <c r="I2014" s="127"/>
      <c r="J2014" s="25"/>
      <c r="K2014" s="25"/>
      <c r="L2014" s="25"/>
      <c r="M2014" s="25"/>
      <c r="N2014" s="25"/>
      <c r="O2014" s="25"/>
      <c r="P2014" s="25"/>
      <c r="Q2014" s="25"/>
      <c r="R2014" s="25"/>
      <c r="S2014" s="25"/>
    </row>
    <row r="2015" spans="1:19" ht="21.75" customHeight="1" x14ac:dyDescent="0.25">
      <c r="A2015" s="9" t="s">
        <v>207</v>
      </c>
      <c r="B2015" s="10">
        <f>C2015</f>
        <v>0.55000000000000004</v>
      </c>
      <c r="C2015" s="10">
        <v>0.55000000000000004</v>
      </c>
      <c r="D2015" s="11"/>
      <c r="E2015" s="11"/>
      <c r="F2015" s="11"/>
      <c r="G2015" s="11"/>
      <c r="H2015" s="11"/>
      <c r="I2015" s="127"/>
      <c r="J2015" s="25"/>
      <c r="K2015" s="25"/>
      <c r="L2015" s="25"/>
      <c r="M2015" s="25"/>
      <c r="N2015" s="25"/>
      <c r="O2015" s="25"/>
      <c r="P2015" s="25"/>
      <c r="Q2015" s="25"/>
      <c r="R2015" s="25"/>
      <c r="S2015" s="25"/>
    </row>
    <row r="2016" spans="1:19" ht="21.75" customHeight="1" x14ac:dyDescent="0.25">
      <c r="A2016" s="304" t="s">
        <v>208</v>
      </c>
      <c r="B2016" s="10"/>
      <c r="C2016" s="305">
        <v>10</v>
      </c>
      <c r="D2016" s="11"/>
      <c r="E2016" s="11"/>
      <c r="F2016" s="11"/>
      <c r="G2016" s="11"/>
      <c r="H2016" s="11"/>
      <c r="I2016" s="127"/>
      <c r="J2016" s="25"/>
      <c r="K2016" s="25"/>
      <c r="L2016" s="25"/>
      <c r="M2016" s="25"/>
      <c r="N2016" s="25"/>
      <c r="O2016" s="25"/>
      <c r="P2016" s="25"/>
      <c r="Q2016" s="25"/>
      <c r="R2016" s="25"/>
      <c r="S2016" s="25"/>
    </row>
    <row r="2017" spans="1:19" ht="21.75" customHeight="1" x14ac:dyDescent="0.25">
      <c r="A2017" s="273" t="s">
        <v>181</v>
      </c>
      <c r="B2017" s="10">
        <f>C2017*1.28</f>
        <v>1.6640000000000001</v>
      </c>
      <c r="C2017" s="62">
        <v>1.3</v>
      </c>
      <c r="D2017" s="11"/>
      <c r="E2017" s="11"/>
      <c r="F2017" s="11"/>
      <c r="G2017" s="11"/>
      <c r="H2017" s="11"/>
      <c r="I2017" s="127"/>
      <c r="J2017" s="25"/>
      <c r="K2017" s="25"/>
      <c r="L2017" s="25"/>
      <c r="M2017" s="25"/>
      <c r="N2017" s="25"/>
      <c r="O2017" s="25"/>
      <c r="P2017" s="25"/>
      <c r="Q2017" s="25"/>
      <c r="R2017" s="25"/>
      <c r="S2017" s="25"/>
    </row>
    <row r="2018" spans="1:19" ht="21.75" customHeight="1" x14ac:dyDescent="0.25">
      <c r="A2018" s="18" t="s">
        <v>71</v>
      </c>
      <c r="B2018" s="10">
        <f>C2018</f>
        <v>3.5</v>
      </c>
      <c r="C2018" s="246">
        <v>3.5</v>
      </c>
      <c r="D2018" s="11"/>
      <c r="E2018" s="11"/>
      <c r="F2018" s="11"/>
      <c r="G2018" s="11"/>
      <c r="H2018" s="11"/>
      <c r="I2018" s="127"/>
      <c r="J2018" s="25"/>
      <c r="K2018" s="25"/>
      <c r="L2018" s="25"/>
      <c r="M2018" s="25"/>
      <c r="N2018" s="25"/>
      <c r="O2018" s="25"/>
      <c r="P2018" s="25"/>
      <c r="Q2018" s="25"/>
      <c r="R2018" s="25"/>
      <c r="S2018" s="25"/>
    </row>
    <row r="2019" spans="1:19" ht="21.75" customHeight="1" x14ac:dyDescent="0.25">
      <c r="A2019" s="204" t="s">
        <v>229</v>
      </c>
      <c r="B2019" s="255"/>
      <c r="C2019" s="255"/>
      <c r="D2019" s="256">
        <v>200</v>
      </c>
      <c r="E2019" s="211">
        <v>0.3</v>
      </c>
      <c r="F2019" s="211">
        <v>0.48</v>
      </c>
      <c r="G2019" s="211">
        <v>6.51</v>
      </c>
      <c r="H2019" s="211">
        <v>31.96</v>
      </c>
      <c r="I2019" s="251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</row>
    <row r="2020" spans="1:19" ht="21.75" customHeight="1" x14ac:dyDescent="0.25">
      <c r="A2020" s="9" t="s">
        <v>209</v>
      </c>
      <c r="B2020" s="133">
        <f>C2020</f>
        <v>2</v>
      </c>
      <c r="C2020" s="133">
        <v>2</v>
      </c>
      <c r="D2020" s="111"/>
      <c r="E2020" s="17"/>
      <c r="F2020" s="17"/>
      <c r="G2020" s="17"/>
      <c r="H2020" s="17"/>
      <c r="I2020" s="19"/>
      <c r="J2020" s="25"/>
      <c r="K2020" s="25"/>
      <c r="L2020" s="25"/>
      <c r="M2020" s="25"/>
      <c r="N2020" s="25"/>
      <c r="O2020" s="25"/>
      <c r="P2020" s="25"/>
      <c r="Q2020" s="25"/>
      <c r="R2020" s="25"/>
      <c r="S2020" s="25"/>
    </row>
    <row r="2021" spans="1:19" ht="21.75" customHeight="1" x14ac:dyDescent="0.25">
      <c r="A2021" s="14" t="s">
        <v>104</v>
      </c>
      <c r="B2021" s="134">
        <f>C2021</f>
        <v>8</v>
      </c>
      <c r="C2021" s="222">
        <v>8</v>
      </c>
      <c r="D2021" s="111"/>
      <c r="E2021" s="17"/>
      <c r="F2021" s="17"/>
      <c r="G2021" s="17"/>
      <c r="H2021" s="17"/>
      <c r="I2021" s="19"/>
      <c r="J2021" s="25"/>
      <c r="K2021" s="25"/>
      <c r="L2021" s="25"/>
      <c r="M2021" s="25"/>
      <c r="N2021" s="25"/>
      <c r="O2021" s="25"/>
      <c r="P2021" s="25"/>
      <c r="Q2021" s="25"/>
      <c r="R2021" s="25"/>
      <c r="S2021" s="25"/>
    </row>
    <row r="2022" spans="1:19" ht="21.75" customHeight="1" x14ac:dyDescent="0.25">
      <c r="A2022" s="14" t="s">
        <v>228</v>
      </c>
      <c r="B2022" s="134">
        <f>C2022</f>
        <v>8</v>
      </c>
      <c r="C2022" s="222">
        <v>8</v>
      </c>
      <c r="D2022" s="111"/>
      <c r="E2022" s="17"/>
      <c r="F2022" s="17"/>
      <c r="G2022" s="17"/>
      <c r="H2022" s="17"/>
      <c r="I2022" s="19"/>
      <c r="J2022" s="25"/>
      <c r="K2022" s="25"/>
      <c r="L2022" s="25"/>
      <c r="M2022" s="25"/>
      <c r="N2022" s="25"/>
      <c r="O2022" s="25"/>
      <c r="P2022" s="25"/>
      <c r="Q2022" s="25"/>
      <c r="R2022" s="25"/>
      <c r="S2022" s="25"/>
    </row>
    <row r="2023" spans="1:19" ht="21.75" customHeight="1" x14ac:dyDescent="0.25">
      <c r="A2023" s="40" t="s">
        <v>85</v>
      </c>
      <c r="B2023" s="41">
        <f>C2023</f>
        <v>200</v>
      </c>
      <c r="C2023" s="41">
        <v>200</v>
      </c>
      <c r="D2023" s="75"/>
      <c r="E2023" s="8"/>
      <c r="F2023" s="8"/>
      <c r="G2023" s="8"/>
      <c r="H2023" s="17"/>
      <c r="I2023" s="19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</row>
    <row r="2024" spans="1:19" ht="21.75" customHeight="1" x14ac:dyDescent="0.25">
      <c r="A2024" s="212" t="s">
        <v>78</v>
      </c>
      <c r="B2024" s="213">
        <f>C2024</f>
        <v>14</v>
      </c>
      <c r="C2024" s="213">
        <v>14</v>
      </c>
      <c r="D2024" s="214" t="s">
        <v>302</v>
      </c>
      <c r="E2024" s="200">
        <v>1.1200000000000001</v>
      </c>
      <c r="F2024" s="211">
        <v>0.16</v>
      </c>
      <c r="G2024" s="211">
        <v>6.72</v>
      </c>
      <c r="H2024" s="211">
        <v>32.200000000000003</v>
      </c>
      <c r="I2024" s="200"/>
      <c r="J2024" s="25"/>
      <c r="K2024" s="25"/>
      <c r="L2024" s="25"/>
      <c r="M2024" s="25"/>
      <c r="N2024" s="25"/>
      <c r="O2024" s="25"/>
      <c r="P2024" s="25"/>
      <c r="Q2024" s="25"/>
      <c r="R2024" s="25"/>
      <c r="S2024" s="25"/>
    </row>
    <row r="2025" spans="1:19" ht="21.75" customHeight="1" x14ac:dyDescent="0.25">
      <c r="A2025" s="567" t="s">
        <v>315</v>
      </c>
      <c r="B2025" s="567"/>
      <c r="C2025" s="567"/>
      <c r="D2025" s="232">
        <f>D2026+D2038+D2055+D2073+D2077+D2078</f>
        <v>840</v>
      </c>
      <c r="E2025" s="203">
        <f>E2026+E2038+E2055+E2073+E2077+E2078</f>
        <v>31.930000000000003</v>
      </c>
      <c r="F2025" s="203">
        <f>F2026+F2038+F2055+F2073+F2077+F2078</f>
        <v>33.56</v>
      </c>
      <c r="G2025" s="203">
        <f>G2026+G2038+G2055+G2073+G2077+G2078</f>
        <v>128.87</v>
      </c>
      <c r="H2025" s="203">
        <f>H2026+H2038+H2055+H2073+H2077+H2078</f>
        <v>947.87999999999988</v>
      </c>
      <c r="I2025" s="509"/>
      <c r="J2025" s="25"/>
      <c r="K2025" s="25"/>
      <c r="L2025" s="25"/>
      <c r="M2025" s="25"/>
      <c r="N2025" s="25"/>
      <c r="O2025" s="25"/>
      <c r="P2025" s="25"/>
      <c r="Q2025" s="25"/>
      <c r="R2025" s="25"/>
      <c r="S2025" s="25"/>
    </row>
    <row r="2026" spans="1:19" ht="21.75" customHeight="1" x14ac:dyDescent="0.25">
      <c r="A2026" s="544" t="s">
        <v>316</v>
      </c>
      <c r="B2026" s="544"/>
      <c r="C2026" s="544"/>
      <c r="D2026" s="229" t="s">
        <v>406</v>
      </c>
      <c r="E2026" s="200">
        <v>1.66</v>
      </c>
      <c r="F2026" s="200">
        <v>7.43</v>
      </c>
      <c r="G2026" s="200">
        <v>13.36</v>
      </c>
      <c r="H2026" s="200">
        <v>137.85</v>
      </c>
      <c r="I2026" s="200" t="s">
        <v>101</v>
      </c>
      <c r="J2026" s="25"/>
      <c r="K2026" s="25"/>
      <c r="L2026" s="25"/>
      <c r="M2026" s="25"/>
      <c r="N2026" s="25"/>
      <c r="O2026" s="25"/>
      <c r="P2026" s="25"/>
      <c r="Q2026" s="25"/>
      <c r="R2026" s="25"/>
      <c r="S2026" s="25"/>
    </row>
    <row r="2027" spans="1:19" ht="21.75" customHeight="1" x14ac:dyDescent="0.25">
      <c r="A2027" s="9" t="s">
        <v>242</v>
      </c>
      <c r="B2027" s="10">
        <f>C2027*1.05</f>
        <v>36.75</v>
      </c>
      <c r="C2027" s="540">
        <v>35</v>
      </c>
      <c r="D2027" s="2"/>
      <c r="E2027" s="74"/>
      <c r="F2027" s="65"/>
      <c r="G2027" s="65"/>
      <c r="H2027" s="17"/>
      <c r="I2027" s="546"/>
      <c r="J2027" s="25"/>
      <c r="K2027" s="25"/>
      <c r="L2027" s="25"/>
      <c r="M2027" s="25"/>
      <c r="N2027" s="25"/>
      <c r="O2027" s="25"/>
      <c r="P2027" s="25"/>
      <c r="Q2027" s="25"/>
      <c r="R2027" s="25"/>
      <c r="S2027" s="25"/>
    </row>
    <row r="2028" spans="1:19" ht="21.75" customHeight="1" x14ac:dyDescent="0.25">
      <c r="A2028" s="9" t="s">
        <v>314</v>
      </c>
      <c r="B2028" s="10">
        <f>C2027*1.02</f>
        <v>35.700000000000003</v>
      </c>
      <c r="C2028" s="319"/>
      <c r="D2028" s="2"/>
      <c r="E2028" s="74"/>
      <c r="F2028" s="65"/>
      <c r="G2028" s="65"/>
      <c r="H2028" s="17"/>
      <c r="I2028" s="546"/>
      <c r="J2028" s="25"/>
      <c r="K2028" s="25"/>
      <c r="L2028" s="25"/>
      <c r="M2028" s="25"/>
      <c r="N2028" s="25"/>
      <c r="O2028" s="25"/>
      <c r="P2028" s="25"/>
      <c r="Q2028" s="25"/>
      <c r="R2028" s="25"/>
      <c r="S2028" s="25"/>
    </row>
    <row r="2029" spans="1:19" ht="21.75" customHeight="1" x14ac:dyDescent="0.25">
      <c r="A2029" s="110" t="s">
        <v>116</v>
      </c>
      <c r="B2029" s="62">
        <f>C2029*1.25</f>
        <v>43.75</v>
      </c>
      <c r="C2029" s="62">
        <v>35</v>
      </c>
      <c r="D2029" s="2"/>
      <c r="E2029" s="74"/>
      <c r="F2029" s="65"/>
      <c r="G2029" s="65"/>
      <c r="H2029" s="17"/>
      <c r="I2029" s="546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</row>
    <row r="2030" spans="1:19" ht="21.75" customHeight="1" x14ac:dyDescent="0.25">
      <c r="A2030" s="97" t="s">
        <v>150</v>
      </c>
      <c r="B2030" s="62">
        <f>C2030*1.35</f>
        <v>47.25</v>
      </c>
      <c r="C2030" s="62">
        <v>35</v>
      </c>
      <c r="D2030" s="2"/>
      <c r="E2030" s="74"/>
      <c r="F2030" s="65"/>
      <c r="G2030" s="65"/>
      <c r="H2030" s="17"/>
      <c r="I2030" s="546"/>
      <c r="J2030" s="25"/>
      <c r="K2030" s="25"/>
      <c r="L2030" s="25"/>
      <c r="M2030" s="25"/>
      <c r="N2030" s="25"/>
      <c r="O2030" s="25"/>
      <c r="P2030" s="25"/>
      <c r="Q2030" s="25"/>
      <c r="R2030" s="25"/>
      <c r="S2030" s="25"/>
    </row>
    <row r="2031" spans="1:19" ht="21.75" customHeight="1" x14ac:dyDescent="0.25">
      <c r="A2031" s="97" t="s">
        <v>321</v>
      </c>
      <c r="B2031" s="62">
        <f>C2031</f>
        <v>7</v>
      </c>
      <c r="C2031" s="541">
        <v>7</v>
      </c>
      <c r="D2031" s="2"/>
      <c r="E2031" s="74"/>
      <c r="F2031" s="65"/>
      <c r="G2031" s="65"/>
      <c r="H2031" s="17"/>
      <c r="I2031" s="546"/>
      <c r="J2031" s="25"/>
      <c r="K2031" s="25"/>
      <c r="L2031" s="25"/>
      <c r="M2031" s="25"/>
      <c r="N2031" s="25"/>
      <c r="O2031" s="25"/>
      <c r="P2031" s="25"/>
      <c r="Q2031" s="25"/>
      <c r="R2031" s="25"/>
      <c r="S2031" s="25"/>
    </row>
    <row r="2032" spans="1:19" ht="21.75" customHeight="1" x14ac:dyDescent="0.25">
      <c r="A2032" s="388" t="s">
        <v>320</v>
      </c>
      <c r="B2032" s="389"/>
      <c r="C2032" s="190">
        <f>C2031*3</f>
        <v>21</v>
      </c>
      <c r="D2032" s="2"/>
      <c r="E2032" s="74"/>
      <c r="F2032" s="65"/>
      <c r="G2032" s="65"/>
      <c r="H2032" s="17"/>
      <c r="I2032" s="546"/>
      <c r="J2032" s="25"/>
      <c r="K2032" s="25"/>
      <c r="L2032" s="25"/>
      <c r="M2032" s="25"/>
      <c r="N2032" s="25"/>
      <c r="O2032" s="25"/>
      <c r="P2032" s="25"/>
      <c r="Q2032" s="25"/>
      <c r="R2032" s="25"/>
      <c r="S2032" s="25"/>
    </row>
    <row r="2033" spans="1:19" ht="21.75" customHeight="1" x14ac:dyDescent="0.25">
      <c r="A2033" s="135" t="s">
        <v>95</v>
      </c>
      <c r="B2033" s="10"/>
      <c r="C2033" s="190">
        <v>10</v>
      </c>
      <c r="D2033" s="109"/>
      <c r="E2033" s="137"/>
      <c r="F2033" s="137"/>
      <c r="G2033" s="137"/>
      <c r="H2033" s="24"/>
      <c r="I2033" s="546"/>
      <c r="J2033" s="25"/>
      <c r="K2033" s="25"/>
      <c r="L2033" s="25"/>
      <c r="M2033" s="25"/>
      <c r="N2033" s="25"/>
      <c r="O2033" s="25"/>
      <c r="P2033" s="25"/>
      <c r="Q2033" s="25"/>
      <c r="R2033" s="25"/>
      <c r="S2033" s="25"/>
    </row>
    <row r="2034" spans="1:19" ht="21.75" customHeight="1" x14ac:dyDescent="0.25">
      <c r="A2034" s="9" t="s">
        <v>71</v>
      </c>
      <c r="B2034" s="10">
        <f>C2034</f>
        <v>7</v>
      </c>
      <c r="C2034" s="541">
        <v>7</v>
      </c>
      <c r="D2034" s="109"/>
      <c r="E2034" s="109"/>
      <c r="F2034" s="109"/>
      <c r="G2034" s="109"/>
      <c r="H2034" s="104"/>
      <c r="I2034" s="546"/>
      <c r="J2034" s="25"/>
      <c r="K2034" s="25"/>
      <c r="L2034" s="25"/>
      <c r="M2034" s="25"/>
      <c r="N2034" s="25"/>
      <c r="O2034" s="25"/>
      <c r="P2034" s="25"/>
      <c r="Q2034" s="25"/>
      <c r="R2034" s="25"/>
      <c r="S2034" s="25"/>
    </row>
    <row r="2035" spans="1:19" ht="21.75" customHeight="1" x14ac:dyDescent="0.25">
      <c r="A2035" s="9" t="s">
        <v>77</v>
      </c>
      <c r="B2035" s="10">
        <f>C2035</f>
        <v>1.6</v>
      </c>
      <c r="C2035" s="541">
        <v>1.6</v>
      </c>
      <c r="D2035" s="109"/>
      <c r="E2035" s="109"/>
      <c r="F2035" s="109"/>
      <c r="G2035" s="109"/>
      <c r="H2035" s="104"/>
      <c r="I2035" s="546"/>
      <c r="J2035" s="25"/>
      <c r="K2035" s="25"/>
      <c r="L2035" s="25"/>
      <c r="M2035" s="25"/>
      <c r="N2035" s="25"/>
      <c r="O2035" s="25"/>
      <c r="P2035" s="25"/>
      <c r="Q2035" s="25"/>
      <c r="R2035" s="25"/>
      <c r="S2035" s="25"/>
    </row>
    <row r="2036" spans="1:19" ht="21.75" customHeight="1" x14ac:dyDescent="0.25">
      <c r="A2036" s="9" t="s">
        <v>96</v>
      </c>
      <c r="B2036" s="10">
        <f>C2036</f>
        <v>3.5</v>
      </c>
      <c r="C2036" s="541">
        <v>3.5</v>
      </c>
      <c r="D2036" s="109"/>
      <c r="E2036" s="109"/>
      <c r="F2036" s="109"/>
      <c r="G2036" s="109"/>
      <c r="H2036" s="104"/>
      <c r="I2036" s="546"/>
      <c r="J2036" s="25"/>
      <c r="K2036" s="25"/>
      <c r="L2036" s="25"/>
      <c r="M2036" s="25"/>
      <c r="N2036" s="25"/>
      <c r="O2036" s="25"/>
      <c r="P2036" s="25"/>
      <c r="Q2036" s="25"/>
      <c r="R2036" s="25"/>
      <c r="S2036" s="25"/>
    </row>
    <row r="2037" spans="1:19" ht="21.75" customHeight="1" x14ac:dyDescent="0.25">
      <c r="A2037" s="9" t="s">
        <v>79</v>
      </c>
      <c r="B2037" s="10">
        <f>C2037</f>
        <v>0.2</v>
      </c>
      <c r="C2037" s="541">
        <v>0.2</v>
      </c>
      <c r="D2037" s="109"/>
      <c r="E2037" s="109"/>
      <c r="F2037" s="109"/>
      <c r="G2037" s="109"/>
      <c r="H2037" s="104"/>
      <c r="I2037" s="546"/>
      <c r="J2037" s="25"/>
      <c r="K2037" s="25"/>
      <c r="L2037" s="25"/>
      <c r="M2037" s="25"/>
      <c r="N2037" s="25"/>
      <c r="O2037" s="25"/>
      <c r="P2037" s="25"/>
      <c r="Q2037" s="25"/>
      <c r="R2037" s="25"/>
      <c r="S2037" s="25"/>
    </row>
    <row r="2038" spans="1:19" ht="21.75" customHeight="1" x14ac:dyDescent="0.25">
      <c r="A2038" s="437" t="s">
        <v>396</v>
      </c>
      <c r="B2038" s="437"/>
      <c r="C2038" s="437"/>
      <c r="D2038" s="227">
        <v>250</v>
      </c>
      <c r="E2038" s="200">
        <v>7.07</v>
      </c>
      <c r="F2038" s="200">
        <v>8.48</v>
      </c>
      <c r="G2038" s="200">
        <v>11.76</v>
      </c>
      <c r="H2038" s="200">
        <v>185.05</v>
      </c>
      <c r="I2038" s="502"/>
      <c r="J2038" s="25"/>
      <c r="K2038" s="25"/>
      <c r="L2038" s="25"/>
      <c r="M2038" s="25"/>
      <c r="N2038" s="25"/>
      <c r="O2038" s="25"/>
      <c r="P2038" s="25"/>
      <c r="Q2038" s="25"/>
      <c r="R2038" s="25"/>
      <c r="S2038" s="25"/>
    </row>
    <row r="2039" spans="1:19" ht="21.75" customHeight="1" x14ac:dyDescent="0.25">
      <c r="A2039" s="465" t="s">
        <v>376</v>
      </c>
      <c r="B2039" s="466">
        <f>C2039*1.35</f>
        <v>19.170000000000002</v>
      </c>
      <c r="C2039" s="466">
        <f>C2040*1.25</f>
        <v>14.2</v>
      </c>
      <c r="D2039" s="66"/>
      <c r="E2039" s="118"/>
      <c r="F2039" s="118"/>
      <c r="G2039" s="118"/>
      <c r="H2039" s="111"/>
      <c r="I2039" s="506"/>
      <c r="J2039" s="25"/>
      <c r="K2039" s="25"/>
      <c r="L2039" s="25"/>
      <c r="M2039" s="25"/>
      <c r="N2039" s="25"/>
      <c r="O2039" s="25"/>
      <c r="P2039" s="25"/>
      <c r="Q2039" s="25"/>
      <c r="R2039" s="25"/>
      <c r="S2039" s="25"/>
    </row>
    <row r="2040" spans="1:19" ht="21.75" customHeight="1" x14ac:dyDescent="0.25">
      <c r="A2040" s="470" t="s">
        <v>397</v>
      </c>
      <c r="B2040" s="471"/>
      <c r="C2040" s="471">
        <v>11.36</v>
      </c>
      <c r="D2040" s="66"/>
      <c r="E2040" s="118"/>
      <c r="F2040" s="118"/>
      <c r="G2040" s="118"/>
      <c r="H2040" s="111"/>
      <c r="I2040" s="506"/>
      <c r="J2040" s="25"/>
      <c r="K2040" s="25"/>
      <c r="L2040" s="25"/>
      <c r="M2040" s="25"/>
      <c r="N2040" s="25"/>
      <c r="O2040" s="25"/>
      <c r="P2040" s="25"/>
      <c r="Q2040" s="25"/>
      <c r="R2040" s="25"/>
      <c r="S2040" s="25"/>
    </row>
    <row r="2041" spans="1:19" ht="21.75" customHeight="1" x14ac:dyDescent="0.25">
      <c r="A2041" s="465" t="s">
        <v>72</v>
      </c>
      <c r="B2041" s="466">
        <f>C2041</f>
        <v>11.36</v>
      </c>
      <c r="C2041" s="466">
        <v>11.36</v>
      </c>
      <c r="D2041" s="66"/>
      <c r="E2041" s="118"/>
      <c r="F2041" s="118"/>
      <c r="G2041" s="118"/>
      <c r="H2041" s="111"/>
      <c r="I2041" s="506"/>
      <c r="J2041" s="25"/>
      <c r="K2041" s="25"/>
      <c r="L2041" s="25"/>
      <c r="M2041" s="25"/>
      <c r="N2041" s="25"/>
      <c r="O2041" s="25"/>
      <c r="P2041" s="25"/>
      <c r="Q2041" s="25"/>
      <c r="R2041" s="25"/>
      <c r="S2041" s="25"/>
    </row>
    <row r="2042" spans="1:19" ht="21.75" customHeight="1" x14ac:dyDescent="0.25">
      <c r="A2042" s="79" t="s">
        <v>326</v>
      </c>
      <c r="B2042" s="4">
        <f>C2042*1.25</f>
        <v>21.299999999999997</v>
      </c>
      <c r="C2042" s="4">
        <v>17.04</v>
      </c>
      <c r="D2042" s="64"/>
      <c r="E2042" s="64"/>
      <c r="F2042" s="64"/>
      <c r="G2042" s="64"/>
      <c r="H2042" s="64"/>
      <c r="I2042" s="506"/>
      <c r="J2042" s="25"/>
      <c r="K2042" s="25"/>
      <c r="L2042" s="25"/>
      <c r="M2042" s="25"/>
      <c r="N2042" s="25"/>
      <c r="O2042" s="25"/>
      <c r="P2042" s="25"/>
      <c r="Q2042" s="25"/>
      <c r="R2042" s="25"/>
      <c r="S2042" s="25"/>
    </row>
    <row r="2043" spans="1:19" ht="21.75" customHeight="1" x14ac:dyDescent="0.25">
      <c r="A2043" s="79" t="s">
        <v>323</v>
      </c>
      <c r="B2043" s="4">
        <f>C2043*1.33</f>
        <v>45.339700000000008</v>
      </c>
      <c r="C2043" s="4">
        <v>34.090000000000003</v>
      </c>
      <c r="D2043" s="64"/>
      <c r="E2043" s="64"/>
      <c r="F2043" s="64"/>
      <c r="G2043" s="64"/>
      <c r="H2043" s="64"/>
      <c r="I2043" s="506"/>
      <c r="J2043" s="25"/>
      <c r="K2043" s="25"/>
      <c r="L2043" s="25"/>
      <c r="M2043" s="25"/>
      <c r="N2043" s="25"/>
      <c r="O2043" s="25"/>
      <c r="P2043" s="25"/>
      <c r="Q2043" s="25"/>
      <c r="R2043" s="25"/>
      <c r="S2043" s="25"/>
    </row>
    <row r="2044" spans="1:19" ht="21.75" customHeight="1" x14ac:dyDescent="0.25">
      <c r="A2044" s="414" t="s">
        <v>324</v>
      </c>
      <c r="B2044" s="48">
        <f>C2044*1.43</f>
        <v>48.748699999999999</v>
      </c>
      <c r="C2044" s="4">
        <v>34.090000000000003</v>
      </c>
      <c r="D2044" s="415"/>
      <c r="E2044" s="415"/>
      <c r="F2044" s="415"/>
      <c r="G2044" s="415"/>
      <c r="H2044" s="64"/>
      <c r="I2044" s="506"/>
      <c r="J2044" s="25"/>
      <c r="K2044" s="25"/>
      <c r="L2044" s="25"/>
      <c r="M2044" s="25"/>
      <c r="N2044" s="25"/>
      <c r="O2044" s="25"/>
      <c r="P2044" s="25"/>
      <c r="Q2044" s="25"/>
      <c r="R2044" s="25"/>
      <c r="S2044" s="25"/>
    </row>
    <row r="2045" spans="1:19" ht="21.75" customHeight="1" x14ac:dyDescent="0.25">
      <c r="A2045" s="414" t="s">
        <v>325</v>
      </c>
      <c r="B2045" s="48">
        <f>C2045*1.54</f>
        <v>52.498600000000003</v>
      </c>
      <c r="C2045" s="4">
        <v>34.090000000000003</v>
      </c>
      <c r="D2045" s="415"/>
      <c r="E2045" s="415"/>
      <c r="F2045" s="416"/>
      <c r="G2045" s="416"/>
      <c r="H2045" s="67"/>
      <c r="I2045" s="506"/>
      <c r="J2045" s="25"/>
      <c r="K2045" s="25"/>
      <c r="L2045" s="25"/>
      <c r="M2045" s="25"/>
      <c r="N2045" s="25"/>
      <c r="O2045" s="25"/>
      <c r="P2045" s="25"/>
      <c r="Q2045" s="25"/>
      <c r="R2045" s="25"/>
      <c r="S2045" s="25"/>
    </row>
    <row r="2046" spans="1:19" ht="21.75" customHeight="1" x14ac:dyDescent="0.25">
      <c r="A2046" s="414" t="s">
        <v>335</v>
      </c>
      <c r="B2046" s="48">
        <f>C2046*1.67</f>
        <v>56.930300000000003</v>
      </c>
      <c r="C2046" s="4">
        <v>34.090000000000003</v>
      </c>
      <c r="D2046" s="415"/>
      <c r="E2046" s="415"/>
      <c r="F2046" s="415"/>
      <c r="G2046" s="415"/>
      <c r="H2046" s="64"/>
      <c r="I2046" s="506"/>
      <c r="J2046" s="25"/>
      <c r="K2046" s="25"/>
      <c r="L2046" s="25"/>
      <c r="M2046" s="25"/>
      <c r="N2046" s="25"/>
      <c r="O2046" s="25"/>
      <c r="P2046" s="25"/>
      <c r="Q2046" s="25"/>
      <c r="R2046" s="25"/>
      <c r="S2046" s="25"/>
    </row>
    <row r="2047" spans="1:19" ht="21.75" customHeight="1" x14ac:dyDescent="0.25">
      <c r="A2047" s="79" t="s">
        <v>343</v>
      </c>
      <c r="B2047" s="4">
        <f>C2047*1.25</f>
        <v>21.299999999999997</v>
      </c>
      <c r="C2047" s="4">
        <v>17.04</v>
      </c>
      <c r="D2047" s="64"/>
      <c r="E2047" s="64"/>
      <c r="F2047" s="64"/>
      <c r="G2047" s="64"/>
      <c r="H2047" s="64"/>
      <c r="I2047" s="506"/>
      <c r="J2047" s="25"/>
      <c r="K2047" s="25"/>
      <c r="L2047" s="25"/>
      <c r="M2047" s="25"/>
      <c r="N2047" s="25"/>
      <c r="O2047" s="25"/>
      <c r="P2047" s="25"/>
      <c r="Q2047" s="25"/>
      <c r="R2047" s="25"/>
      <c r="S2047" s="25"/>
    </row>
    <row r="2048" spans="1:19" ht="21.75" customHeight="1" x14ac:dyDescent="0.25">
      <c r="A2048" s="79" t="s">
        <v>328</v>
      </c>
      <c r="B2048" s="48">
        <f>C2048*1.33</f>
        <v>22.6632</v>
      </c>
      <c r="C2048" s="48">
        <v>17.04</v>
      </c>
      <c r="D2048" s="415"/>
      <c r="E2048" s="415"/>
      <c r="F2048" s="415"/>
      <c r="G2048" s="415"/>
      <c r="H2048" s="64"/>
      <c r="I2048" s="506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</row>
    <row r="2049" spans="1:19" ht="21.75" customHeight="1" x14ac:dyDescent="0.25">
      <c r="A2049" s="79" t="s">
        <v>79</v>
      </c>
      <c r="B2049" s="48">
        <f>C2049</f>
        <v>0.2</v>
      </c>
      <c r="C2049" s="48">
        <v>0.2</v>
      </c>
      <c r="D2049" s="415"/>
      <c r="E2049" s="415"/>
      <c r="F2049" s="415"/>
      <c r="G2049" s="415"/>
      <c r="H2049" s="64"/>
      <c r="I2049" s="506"/>
      <c r="J2049" s="25"/>
      <c r="K2049" s="25"/>
      <c r="L2049" s="25"/>
      <c r="M2049" s="25"/>
      <c r="N2049" s="25"/>
      <c r="O2049" s="25"/>
      <c r="P2049" s="25"/>
      <c r="Q2049" s="25"/>
      <c r="R2049" s="25"/>
      <c r="S2049" s="25"/>
    </row>
    <row r="2050" spans="1:19" ht="21.75" customHeight="1" x14ac:dyDescent="0.25">
      <c r="A2050" s="79" t="s">
        <v>70</v>
      </c>
      <c r="B2050" s="364">
        <f>C2050*1.19</f>
        <v>13.518399999999998</v>
      </c>
      <c r="C2050" s="4">
        <v>11.36</v>
      </c>
      <c r="D2050" s="64"/>
      <c r="E2050" s="64"/>
      <c r="F2050" s="64"/>
      <c r="G2050" s="64"/>
      <c r="H2050" s="64"/>
      <c r="I2050" s="506"/>
      <c r="J2050" s="25"/>
      <c r="K2050" s="25"/>
      <c r="L2050" s="25"/>
      <c r="M2050" s="25"/>
      <c r="N2050" s="25"/>
      <c r="O2050" s="25"/>
      <c r="P2050" s="25"/>
      <c r="Q2050" s="25"/>
      <c r="R2050" s="25"/>
      <c r="S2050" s="25"/>
    </row>
    <row r="2051" spans="1:19" ht="21.75" customHeight="1" x14ac:dyDescent="0.25">
      <c r="A2051" s="79" t="s">
        <v>332</v>
      </c>
      <c r="B2051" s="4">
        <f>C2051</f>
        <v>5</v>
      </c>
      <c r="C2051" s="4">
        <v>5</v>
      </c>
      <c r="D2051" s="64"/>
      <c r="E2051" s="64"/>
      <c r="F2051" s="64"/>
      <c r="G2051" s="64"/>
      <c r="H2051" s="64"/>
      <c r="I2051" s="506"/>
      <c r="J2051" s="25"/>
      <c r="K2051" s="25"/>
      <c r="L2051" s="25"/>
      <c r="M2051" s="25"/>
      <c r="N2051" s="25"/>
      <c r="O2051" s="25"/>
      <c r="P2051" s="25"/>
      <c r="Q2051" s="25"/>
      <c r="R2051" s="25"/>
      <c r="S2051" s="25"/>
    </row>
    <row r="2052" spans="1:19" ht="21.75" customHeight="1" x14ac:dyDescent="0.25">
      <c r="A2052" s="79" t="s">
        <v>301</v>
      </c>
      <c r="B2052" s="4">
        <f>C2052</f>
        <v>5</v>
      </c>
      <c r="C2052" s="4">
        <v>5</v>
      </c>
      <c r="D2052" s="64"/>
      <c r="E2052" s="64"/>
      <c r="F2052" s="64"/>
      <c r="G2052" s="64"/>
      <c r="H2052" s="64"/>
      <c r="I2052" s="506"/>
      <c r="J2052" s="25"/>
      <c r="K2052" s="25"/>
      <c r="L2052" s="25"/>
      <c r="M2052" s="25"/>
      <c r="N2052" s="25"/>
      <c r="O2052" s="25"/>
      <c r="P2052" s="25"/>
      <c r="Q2052" s="25"/>
      <c r="R2052" s="25"/>
      <c r="S2052" s="25"/>
    </row>
    <row r="2053" spans="1:19" ht="21.75" customHeight="1" x14ac:dyDescent="0.25">
      <c r="A2053" s="79" t="s">
        <v>85</v>
      </c>
      <c r="B2053" s="4">
        <f>C2053</f>
        <v>205</v>
      </c>
      <c r="C2053" s="4">
        <v>205</v>
      </c>
      <c r="D2053" s="64"/>
      <c r="E2053" s="64"/>
      <c r="F2053" s="64"/>
      <c r="G2053" s="64"/>
      <c r="H2053" s="64"/>
      <c r="I2053" s="506"/>
      <c r="J2053" s="25"/>
      <c r="K2053" s="25"/>
      <c r="L2053" s="25"/>
      <c r="M2053" s="25"/>
      <c r="N2053" s="25"/>
      <c r="O2053" s="25"/>
      <c r="P2053" s="25"/>
      <c r="Q2053" s="25"/>
      <c r="R2053" s="25"/>
      <c r="S2053" s="25"/>
    </row>
    <row r="2054" spans="1:19" ht="21.75" customHeight="1" x14ac:dyDescent="0.25">
      <c r="A2054" s="79" t="s">
        <v>227</v>
      </c>
      <c r="B2054" s="4">
        <f>C2054</f>
        <v>5</v>
      </c>
      <c r="C2054" s="4">
        <v>5</v>
      </c>
      <c r="D2054" s="64"/>
      <c r="E2054" s="64"/>
      <c r="F2054" s="64"/>
      <c r="G2054" s="64"/>
      <c r="H2054" s="64"/>
      <c r="I2054" s="506"/>
      <c r="J2054" s="25"/>
      <c r="K2054" s="25"/>
      <c r="L2054" s="25"/>
      <c r="M2054" s="25"/>
      <c r="N2054" s="25"/>
      <c r="O2054" s="25"/>
      <c r="P2054" s="25"/>
      <c r="Q2054" s="25"/>
      <c r="R2054" s="25"/>
      <c r="S2054" s="25"/>
    </row>
    <row r="2055" spans="1:19" ht="21.75" customHeight="1" x14ac:dyDescent="0.25">
      <c r="A2055" s="193" t="s">
        <v>68</v>
      </c>
      <c r="B2055" s="194"/>
      <c r="C2055" s="195"/>
      <c r="D2055" s="195">
        <v>220</v>
      </c>
      <c r="E2055" s="196">
        <f>E2056+E2065</f>
        <v>18.420000000000002</v>
      </c>
      <c r="F2055" s="196">
        <f>F2056+F2065</f>
        <v>16.07</v>
      </c>
      <c r="G2055" s="196">
        <f>G2056+G2065</f>
        <v>57.13</v>
      </c>
      <c r="H2055" s="196">
        <f>H2056+H2065</f>
        <v>410.2</v>
      </c>
      <c r="I2055" s="502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</row>
    <row r="2056" spans="1:19" ht="21.75" customHeight="1" x14ac:dyDescent="0.25">
      <c r="A2056" s="192" t="s">
        <v>100</v>
      </c>
      <c r="B2056" s="10"/>
      <c r="C2056" s="70"/>
      <c r="D2056" s="70"/>
      <c r="E2056" s="78">
        <v>17.8</v>
      </c>
      <c r="F2056" s="78">
        <v>16.05</v>
      </c>
      <c r="G2056" s="78">
        <v>53.96</v>
      </c>
      <c r="H2056" s="78">
        <v>393.28</v>
      </c>
      <c r="I2056" s="506"/>
      <c r="J2056" s="25"/>
      <c r="K2056" s="25"/>
      <c r="L2056" s="25"/>
      <c r="M2056" s="25"/>
      <c r="N2056" s="25"/>
      <c r="O2056" s="25"/>
      <c r="P2056" s="25"/>
      <c r="Q2056" s="25"/>
      <c r="R2056" s="25"/>
      <c r="S2056" s="25"/>
    </row>
    <row r="2057" spans="1:19" ht="21.75" customHeight="1" x14ac:dyDescent="0.25">
      <c r="A2057" s="12" t="s">
        <v>44</v>
      </c>
      <c r="B2057" s="10">
        <f>C2057*1.1</f>
        <v>44</v>
      </c>
      <c r="C2057" s="10">
        <v>40</v>
      </c>
      <c r="D2057" s="11"/>
      <c r="E2057" s="78"/>
      <c r="F2057" s="78"/>
      <c r="G2057" s="78"/>
      <c r="H2057" s="78"/>
      <c r="I2057" s="506"/>
      <c r="J2057" s="25"/>
      <c r="K2057" s="25"/>
      <c r="L2057" s="25"/>
      <c r="M2057" s="25"/>
      <c r="N2057" s="25"/>
      <c r="O2057" s="25"/>
      <c r="P2057" s="25"/>
      <c r="Q2057" s="25"/>
      <c r="R2057" s="25"/>
      <c r="S2057" s="25"/>
    </row>
    <row r="2058" spans="1:19" ht="21.75" customHeight="1" x14ac:dyDescent="0.25">
      <c r="A2058" s="14" t="s">
        <v>69</v>
      </c>
      <c r="B2058" s="10">
        <f>C2058</f>
        <v>70</v>
      </c>
      <c r="C2058" s="13">
        <v>70</v>
      </c>
      <c r="D2058" s="11"/>
      <c r="E2058" s="78"/>
      <c r="F2058" s="78"/>
      <c r="G2058" s="78"/>
      <c r="H2058" s="78"/>
      <c r="I2058" s="506"/>
      <c r="J2058" s="25"/>
      <c r="K2058" s="25"/>
      <c r="L2058" s="25"/>
      <c r="M2058" s="25"/>
      <c r="N2058" s="25"/>
      <c r="O2058" s="25"/>
      <c r="P2058" s="25"/>
      <c r="Q2058" s="25"/>
      <c r="R2058" s="25"/>
      <c r="S2058" s="25"/>
    </row>
    <row r="2059" spans="1:19" ht="21.75" customHeight="1" x14ac:dyDescent="0.25">
      <c r="A2059" s="21" t="s">
        <v>89</v>
      </c>
      <c r="B2059" s="10">
        <f>C2059*1.25</f>
        <v>25</v>
      </c>
      <c r="C2059" s="540">
        <v>20</v>
      </c>
      <c r="D2059" s="11"/>
      <c r="E2059" s="78"/>
      <c r="F2059" s="78"/>
      <c r="G2059" s="78"/>
      <c r="H2059" s="78"/>
      <c r="I2059" s="506"/>
      <c r="J2059" s="25"/>
      <c r="K2059" s="25"/>
      <c r="L2059" s="25"/>
      <c r="M2059" s="25"/>
      <c r="N2059" s="25"/>
      <c r="O2059" s="25"/>
      <c r="P2059" s="25"/>
      <c r="Q2059" s="25"/>
      <c r="R2059" s="25"/>
      <c r="S2059" s="25"/>
    </row>
    <row r="2060" spans="1:19" ht="21.75" customHeight="1" x14ac:dyDescent="0.25">
      <c r="A2060" s="21" t="s">
        <v>90</v>
      </c>
      <c r="B2060" s="10">
        <f>C2060*1.33</f>
        <v>0</v>
      </c>
      <c r="C2060" s="541"/>
      <c r="D2060" s="11"/>
      <c r="E2060" s="78"/>
      <c r="F2060" s="78"/>
      <c r="G2060" s="78"/>
      <c r="H2060" s="78"/>
      <c r="I2060" s="506"/>
      <c r="J2060" s="25"/>
      <c r="K2060" s="25"/>
      <c r="L2060" s="25"/>
      <c r="M2060" s="25"/>
      <c r="N2060" s="25"/>
      <c r="O2060" s="25"/>
      <c r="P2060" s="25"/>
      <c r="Q2060" s="25"/>
      <c r="R2060" s="25"/>
      <c r="S2060" s="25"/>
    </row>
    <row r="2061" spans="1:19" ht="21.75" customHeight="1" x14ac:dyDescent="0.25">
      <c r="A2061" s="9" t="s">
        <v>70</v>
      </c>
      <c r="B2061" s="10">
        <f>C2061*1.19</f>
        <v>23.799999999999997</v>
      </c>
      <c r="C2061" s="10">
        <v>20</v>
      </c>
      <c r="D2061" s="11"/>
      <c r="E2061" s="78"/>
      <c r="F2061" s="78"/>
      <c r="G2061" s="78"/>
      <c r="H2061" s="78"/>
      <c r="I2061" s="506"/>
      <c r="J2061" s="25"/>
      <c r="K2061" s="25"/>
      <c r="L2061" s="25"/>
      <c r="M2061" s="25"/>
      <c r="N2061" s="25"/>
      <c r="O2061" s="25"/>
      <c r="P2061" s="25"/>
      <c r="Q2061" s="25"/>
      <c r="R2061" s="25"/>
      <c r="S2061" s="25"/>
    </row>
    <row r="2062" spans="1:19" ht="21.75" customHeight="1" x14ac:dyDescent="0.25">
      <c r="A2062" s="176" t="s">
        <v>71</v>
      </c>
      <c r="B2062" s="10">
        <f>C2062</f>
        <v>13</v>
      </c>
      <c r="C2062" s="10">
        <v>13</v>
      </c>
      <c r="D2062" s="11"/>
      <c r="E2062" s="78"/>
      <c r="F2062" s="78"/>
      <c r="G2062" s="78"/>
      <c r="H2062" s="78"/>
      <c r="I2062" s="506"/>
      <c r="J2062" s="25"/>
      <c r="K2062" s="25"/>
      <c r="L2062" s="25"/>
      <c r="M2062" s="25"/>
      <c r="N2062" s="25"/>
      <c r="O2062" s="25"/>
      <c r="P2062" s="25"/>
      <c r="Q2062" s="25"/>
      <c r="R2062" s="25"/>
      <c r="S2062" s="25"/>
    </row>
    <row r="2063" spans="1:19" ht="21.75" customHeight="1" x14ac:dyDescent="0.25">
      <c r="A2063" s="176" t="s">
        <v>231</v>
      </c>
      <c r="B2063" s="10">
        <f>C2063</f>
        <v>13</v>
      </c>
      <c r="C2063" s="10">
        <v>13</v>
      </c>
      <c r="D2063" s="11"/>
      <c r="E2063" s="78"/>
      <c r="F2063" s="78"/>
      <c r="G2063" s="78"/>
      <c r="H2063" s="78"/>
      <c r="I2063" s="506"/>
      <c r="J2063" s="25"/>
      <c r="K2063" s="25"/>
      <c r="L2063" s="25"/>
      <c r="M2063" s="25"/>
      <c r="N2063" s="25"/>
      <c r="O2063" s="25"/>
      <c r="P2063" s="25"/>
      <c r="Q2063" s="25"/>
      <c r="R2063" s="25"/>
      <c r="S2063" s="25"/>
    </row>
    <row r="2064" spans="1:19" ht="21.75" customHeight="1" x14ac:dyDescent="0.25">
      <c r="A2064" s="15" t="s">
        <v>73</v>
      </c>
      <c r="B2064" s="10">
        <f>C2064*1.01</f>
        <v>20.2</v>
      </c>
      <c r="C2064" s="10">
        <v>20</v>
      </c>
      <c r="D2064" s="11"/>
      <c r="E2064" s="78"/>
      <c r="F2064" s="78"/>
      <c r="G2064" s="78"/>
      <c r="H2064" s="78"/>
      <c r="I2064" s="506"/>
      <c r="J2064" s="25"/>
      <c r="K2064" s="25"/>
      <c r="L2064" s="25"/>
      <c r="M2064" s="25"/>
      <c r="N2064" s="25"/>
      <c r="O2064" s="25"/>
      <c r="P2064" s="25"/>
      <c r="Q2064" s="25"/>
      <c r="R2064" s="25"/>
      <c r="S2064" s="25"/>
    </row>
    <row r="2065" spans="1:19" ht="21.75" customHeight="1" x14ac:dyDescent="0.25">
      <c r="A2065" s="188" t="s">
        <v>135</v>
      </c>
      <c r="B2065" s="10"/>
      <c r="C2065" s="189"/>
      <c r="D2065" s="189">
        <v>50</v>
      </c>
      <c r="E2065" s="78">
        <v>0.62</v>
      </c>
      <c r="F2065" s="78">
        <v>0.02</v>
      </c>
      <c r="G2065" s="78">
        <v>3.17</v>
      </c>
      <c r="H2065" s="78">
        <v>16.920000000000002</v>
      </c>
      <c r="I2065" s="506"/>
      <c r="J2065" s="25"/>
      <c r="K2065" s="25"/>
      <c r="L2065" s="25"/>
      <c r="M2065" s="25"/>
      <c r="N2065" s="25"/>
      <c r="O2065" s="25"/>
      <c r="P2065" s="25"/>
      <c r="Q2065" s="25"/>
      <c r="R2065" s="25"/>
      <c r="S2065" s="25"/>
    </row>
    <row r="2066" spans="1:19" ht="21.75" customHeight="1" x14ac:dyDescent="0.25">
      <c r="A2066" s="15" t="s">
        <v>133</v>
      </c>
      <c r="B2066" s="10">
        <f t="shared" ref="B2066:B2071" si="42">C2066</f>
        <v>27</v>
      </c>
      <c r="C2066" s="10">
        <v>27</v>
      </c>
      <c r="D2066" s="11"/>
      <c r="E2066" s="11"/>
      <c r="F2066" s="11"/>
      <c r="G2066" s="11"/>
      <c r="H2066" s="11"/>
      <c r="I2066" s="506"/>
      <c r="J2066" s="25"/>
      <c r="K2066" s="25"/>
      <c r="L2066" s="25"/>
      <c r="M2066" s="25"/>
      <c r="N2066" s="25"/>
      <c r="O2066" s="25"/>
      <c r="P2066" s="25"/>
      <c r="Q2066" s="25"/>
      <c r="R2066" s="25"/>
      <c r="S2066" s="25"/>
    </row>
    <row r="2067" spans="1:19" ht="21.75" customHeight="1" x14ac:dyDescent="0.25">
      <c r="A2067" s="15" t="s">
        <v>85</v>
      </c>
      <c r="B2067" s="10">
        <f t="shared" si="42"/>
        <v>23.5</v>
      </c>
      <c r="C2067" s="10">
        <v>23.5</v>
      </c>
      <c r="D2067" s="11"/>
      <c r="E2067" s="11"/>
      <c r="F2067" s="11"/>
      <c r="G2067" s="11"/>
      <c r="H2067" s="11"/>
      <c r="I2067" s="506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</row>
    <row r="2068" spans="1:19" ht="21.75" customHeight="1" x14ac:dyDescent="0.25">
      <c r="A2068" s="15" t="s">
        <v>79</v>
      </c>
      <c r="B2068" s="10">
        <f t="shared" si="42"/>
        <v>0.5</v>
      </c>
      <c r="C2068" s="10">
        <v>0.5</v>
      </c>
      <c r="D2068" s="11"/>
      <c r="E2068" s="11"/>
      <c r="F2068" s="11"/>
      <c r="G2068" s="11"/>
      <c r="H2068" s="11"/>
      <c r="I2068" s="506"/>
      <c r="J2068" s="25"/>
      <c r="K2068" s="25"/>
      <c r="L2068" s="25"/>
      <c r="M2068" s="25"/>
      <c r="N2068" s="25"/>
      <c r="O2068" s="25"/>
      <c r="P2068" s="25"/>
      <c r="Q2068" s="25"/>
      <c r="R2068" s="25"/>
      <c r="S2068" s="25"/>
    </row>
    <row r="2069" spans="1:19" ht="21.75" customHeight="1" x14ac:dyDescent="0.25">
      <c r="A2069" s="15" t="s">
        <v>104</v>
      </c>
      <c r="B2069" s="10">
        <f t="shared" si="42"/>
        <v>0.5</v>
      </c>
      <c r="C2069" s="10">
        <v>0.5</v>
      </c>
      <c r="D2069" s="11"/>
      <c r="E2069" s="11"/>
      <c r="F2069" s="11"/>
      <c r="G2069" s="11"/>
      <c r="H2069" s="11"/>
      <c r="I2069" s="506"/>
      <c r="J2069" s="25"/>
      <c r="K2069" s="25"/>
      <c r="L2069" s="25"/>
      <c r="M2069" s="25"/>
      <c r="N2069" s="25"/>
      <c r="O2069" s="25"/>
      <c r="P2069" s="25"/>
      <c r="Q2069" s="25"/>
      <c r="R2069" s="25"/>
      <c r="S2069" s="25"/>
    </row>
    <row r="2070" spans="1:19" ht="21.75" customHeight="1" x14ac:dyDescent="0.25">
      <c r="A2070" s="15" t="s">
        <v>136</v>
      </c>
      <c r="B2070" s="10">
        <f t="shared" si="42"/>
        <v>0.2</v>
      </c>
      <c r="C2070" s="10">
        <v>0.2</v>
      </c>
      <c r="D2070" s="11"/>
      <c r="E2070" s="11"/>
      <c r="F2070" s="11"/>
      <c r="G2070" s="11"/>
      <c r="H2070" s="11"/>
      <c r="I2070" s="506"/>
      <c r="J2070" s="25"/>
      <c r="K2070" s="25"/>
      <c r="L2070" s="25"/>
      <c r="M2070" s="25"/>
      <c r="N2070" s="25"/>
      <c r="O2070" s="25"/>
      <c r="P2070" s="25"/>
      <c r="Q2070" s="25"/>
      <c r="R2070" s="25"/>
      <c r="S2070" s="25"/>
    </row>
    <row r="2071" spans="1:19" ht="21.75" customHeight="1" x14ac:dyDescent="0.25">
      <c r="A2071" s="15" t="s">
        <v>137</v>
      </c>
      <c r="B2071" s="10">
        <f t="shared" si="42"/>
        <v>0.1</v>
      </c>
      <c r="C2071" s="10">
        <v>0.1</v>
      </c>
      <c r="D2071" s="11"/>
      <c r="E2071" s="11"/>
      <c r="F2071" s="11"/>
      <c r="G2071" s="11"/>
      <c r="H2071" s="11"/>
      <c r="I2071" s="506"/>
      <c r="J2071" s="25"/>
      <c r="K2071" s="25"/>
      <c r="L2071" s="25"/>
      <c r="M2071" s="25"/>
      <c r="N2071" s="25"/>
      <c r="O2071" s="25"/>
      <c r="P2071" s="25"/>
      <c r="Q2071" s="25"/>
      <c r="R2071" s="25"/>
      <c r="S2071" s="25"/>
    </row>
    <row r="2072" spans="1:19" ht="21.75" customHeight="1" x14ac:dyDescent="0.25">
      <c r="A2072" s="21" t="s">
        <v>88</v>
      </c>
      <c r="B2072" s="22">
        <f>C2072*1.2</f>
        <v>1.2</v>
      </c>
      <c r="C2072" s="22">
        <v>1</v>
      </c>
      <c r="D2072" s="46"/>
      <c r="E2072" s="8"/>
      <c r="F2072" s="8"/>
      <c r="G2072" s="8"/>
      <c r="H2072" s="317"/>
      <c r="I2072" s="506"/>
      <c r="J2072" s="25"/>
      <c r="K2072" s="25"/>
      <c r="L2072" s="25"/>
      <c r="M2072" s="25"/>
      <c r="N2072" s="25"/>
      <c r="O2072" s="25"/>
      <c r="P2072" s="25"/>
      <c r="Q2072" s="25"/>
      <c r="R2072" s="25"/>
      <c r="S2072" s="25"/>
    </row>
    <row r="2073" spans="1:19" ht="21.75" customHeight="1" x14ac:dyDescent="0.25">
      <c r="A2073" s="204" t="s">
        <v>274</v>
      </c>
      <c r="B2073" s="255"/>
      <c r="C2073" s="255"/>
      <c r="D2073" s="256">
        <v>200</v>
      </c>
      <c r="E2073" s="211">
        <v>0.18</v>
      </c>
      <c r="F2073" s="211">
        <v>0.06</v>
      </c>
      <c r="G2073" s="211">
        <v>11.02</v>
      </c>
      <c r="H2073" s="211">
        <v>43.38</v>
      </c>
      <c r="I2073" s="502"/>
      <c r="J2073" s="25"/>
      <c r="K2073" s="25"/>
      <c r="L2073" s="25"/>
      <c r="M2073" s="25"/>
      <c r="N2073" s="25"/>
      <c r="O2073" s="25"/>
      <c r="P2073" s="25"/>
      <c r="Q2073" s="25"/>
      <c r="R2073" s="25"/>
      <c r="S2073" s="25"/>
    </row>
    <row r="2074" spans="1:19" ht="21.75" customHeight="1" x14ac:dyDescent="0.25">
      <c r="A2074" s="9" t="s">
        <v>98</v>
      </c>
      <c r="B2074" s="133">
        <f>C2074</f>
        <v>30</v>
      </c>
      <c r="C2074" s="133">
        <v>30</v>
      </c>
      <c r="D2074" s="111"/>
      <c r="E2074" s="17"/>
      <c r="F2074" s="17"/>
      <c r="G2074" s="17"/>
      <c r="H2074" s="17"/>
      <c r="I2074" s="506"/>
      <c r="J2074" s="25"/>
      <c r="K2074" s="25"/>
      <c r="L2074" s="25"/>
      <c r="M2074" s="25"/>
      <c r="N2074" s="25"/>
      <c r="O2074" s="25"/>
      <c r="P2074" s="25"/>
      <c r="Q2074" s="25"/>
      <c r="R2074" s="25"/>
      <c r="S2074" s="25"/>
    </row>
    <row r="2075" spans="1:19" ht="21.75" customHeight="1" x14ac:dyDescent="0.25">
      <c r="A2075" s="14" t="s">
        <v>16</v>
      </c>
      <c r="B2075" s="134">
        <f>C2075</f>
        <v>8</v>
      </c>
      <c r="C2075" s="222">
        <v>8</v>
      </c>
      <c r="D2075" s="111"/>
      <c r="E2075" s="17"/>
      <c r="F2075" s="17"/>
      <c r="G2075" s="17"/>
      <c r="H2075" s="17"/>
      <c r="I2075" s="506"/>
      <c r="J2075" s="25"/>
      <c r="K2075" s="25"/>
      <c r="L2075" s="25"/>
      <c r="M2075" s="25"/>
      <c r="N2075" s="25"/>
      <c r="O2075" s="25"/>
      <c r="P2075" s="25"/>
      <c r="Q2075" s="25"/>
      <c r="R2075" s="25"/>
      <c r="S2075" s="25"/>
    </row>
    <row r="2076" spans="1:19" ht="21.75" customHeight="1" x14ac:dyDescent="0.25">
      <c r="A2076" s="40" t="s">
        <v>85</v>
      </c>
      <c r="B2076" s="41">
        <f>C2076</f>
        <v>200</v>
      </c>
      <c r="C2076" s="41">
        <v>200</v>
      </c>
      <c r="D2076" s="75"/>
      <c r="E2076" s="8"/>
      <c r="F2076" s="8"/>
      <c r="G2076" s="8"/>
      <c r="H2076" s="17"/>
      <c r="I2076" s="506"/>
      <c r="J2076" s="25"/>
      <c r="K2076" s="25"/>
      <c r="L2076" s="25"/>
      <c r="M2076" s="25"/>
      <c r="N2076" s="25"/>
      <c r="O2076" s="25"/>
      <c r="P2076" s="25"/>
      <c r="Q2076" s="25"/>
      <c r="R2076" s="25"/>
      <c r="S2076" s="25"/>
    </row>
    <row r="2077" spans="1:19" ht="21.75" customHeight="1" x14ac:dyDescent="0.25">
      <c r="A2077" s="212" t="s">
        <v>78</v>
      </c>
      <c r="B2077" s="213">
        <f>C2077</f>
        <v>26</v>
      </c>
      <c r="C2077" s="213">
        <v>26</v>
      </c>
      <c r="D2077" s="214" t="s">
        <v>196</v>
      </c>
      <c r="E2077" s="200">
        <v>2.08</v>
      </c>
      <c r="F2077" s="211">
        <v>0.96</v>
      </c>
      <c r="G2077" s="211">
        <v>12.48</v>
      </c>
      <c r="H2077" s="211">
        <v>59.8</v>
      </c>
      <c r="I2077" s="502"/>
      <c r="J2077" s="25"/>
      <c r="K2077" s="25"/>
      <c r="L2077" s="25"/>
      <c r="M2077" s="25"/>
      <c r="N2077" s="25"/>
      <c r="O2077" s="25"/>
      <c r="P2077" s="25"/>
      <c r="Q2077" s="25"/>
      <c r="R2077" s="25"/>
      <c r="S2077" s="25"/>
    </row>
    <row r="2078" spans="1:19" ht="21.75" customHeight="1" x14ac:dyDescent="0.25">
      <c r="A2078" s="302" t="s">
        <v>110</v>
      </c>
      <c r="B2078" s="294">
        <f>C2078</f>
        <v>44</v>
      </c>
      <c r="C2078" s="294">
        <v>44</v>
      </c>
      <c r="D2078" s="229" t="s">
        <v>404</v>
      </c>
      <c r="E2078" s="200">
        <v>2.52</v>
      </c>
      <c r="F2078" s="200">
        <v>0.56000000000000005</v>
      </c>
      <c r="G2078" s="200">
        <v>23.12</v>
      </c>
      <c r="H2078" s="200">
        <v>111.6</v>
      </c>
      <c r="I2078" s="502"/>
      <c r="J2078" s="25"/>
      <c r="K2078" s="25"/>
      <c r="L2078" s="25"/>
      <c r="M2078" s="25"/>
      <c r="N2078" s="25"/>
      <c r="O2078" s="25"/>
      <c r="P2078" s="25"/>
      <c r="Q2078" s="25"/>
      <c r="R2078" s="25"/>
      <c r="S2078" s="25"/>
    </row>
    <row r="2079" spans="1:19" ht="21.75" customHeight="1" x14ac:dyDescent="0.25">
      <c r="A2079" s="424" t="s">
        <v>318</v>
      </c>
      <c r="B2079" s="385"/>
      <c r="C2079" s="385"/>
      <c r="D2079" s="394">
        <f>D2025+D1972</f>
        <v>1434</v>
      </c>
      <c r="E2079" s="386">
        <f>E2025+E1972</f>
        <v>54.81</v>
      </c>
      <c r="F2079" s="386">
        <f>F2025+F1972</f>
        <v>57.61</v>
      </c>
      <c r="G2079" s="386">
        <f>G2025+G1972</f>
        <v>222.01</v>
      </c>
      <c r="H2079" s="386">
        <f>H2025+H1972</f>
        <v>1660.01</v>
      </c>
      <c r="I2079" s="516"/>
      <c r="J2079" s="25"/>
      <c r="K2079" s="25"/>
      <c r="L2079" s="25"/>
      <c r="M2079" s="25"/>
      <c r="N2079" s="25"/>
      <c r="O2079" s="25"/>
      <c r="P2079" s="25"/>
      <c r="Q2079" s="25"/>
      <c r="R2079" s="25"/>
      <c r="S2079" s="25"/>
    </row>
    <row r="2080" spans="1:19" ht="21.75" customHeight="1" x14ac:dyDescent="0.25">
      <c r="A2080" s="346" t="s">
        <v>264</v>
      </c>
      <c r="B2080" s="346"/>
      <c r="C2080" s="346"/>
      <c r="D2080" s="515">
        <f>D2079+D1967+D1858+D1765+D1672+D1579</f>
        <v>8720.2000000000007</v>
      </c>
      <c r="E2080" s="347">
        <f>E2079+E1967+E1858+E1765+E1672</f>
        <v>269.995</v>
      </c>
      <c r="F2080" s="347">
        <f>F2079+F1967+F1858+F1765+F1672</f>
        <v>276.02</v>
      </c>
      <c r="G2080" s="347">
        <f>G2079+G1967+G1858+G1765+G1672</f>
        <v>1148.9799999999998</v>
      </c>
      <c r="H2080" s="347">
        <f>H2079+H1967+H1858+H1765+H1672</f>
        <v>8160.01</v>
      </c>
      <c r="I2080" s="348"/>
      <c r="J2080" s="25"/>
      <c r="K2080" s="25"/>
      <c r="L2080" s="25"/>
      <c r="M2080" s="25"/>
      <c r="N2080" s="25"/>
      <c r="O2080" s="25"/>
      <c r="P2080" s="25"/>
      <c r="Q2080" s="25"/>
      <c r="R2080" s="25"/>
      <c r="S2080" s="25"/>
    </row>
    <row r="2081" spans="1:19" ht="21.75" customHeight="1" x14ac:dyDescent="0.25">
      <c r="A2081" s="349" t="s">
        <v>263</v>
      </c>
      <c r="B2081" s="349"/>
      <c r="C2081" s="349"/>
      <c r="D2081" s="512">
        <f>D2080/5</f>
        <v>1744.0400000000002</v>
      </c>
      <c r="E2081" s="547">
        <f>E2080/5</f>
        <v>53.999000000000002</v>
      </c>
      <c r="F2081" s="547">
        <f>F2080/5</f>
        <v>55.203999999999994</v>
      </c>
      <c r="G2081" s="547">
        <f>G2080/5</f>
        <v>229.79599999999996</v>
      </c>
      <c r="H2081" s="547">
        <f>H2080/5</f>
        <v>1632.002</v>
      </c>
      <c r="I2081" s="351"/>
      <c r="J2081" s="25"/>
      <c r="K2081" s="25"/>
      <c r="L2081" s="25"/>
      <c r="M2081" s="25"/>
      <c r="N2081" s="25"/>
      <c r="O2081" s="25"/>
      <c r="P2081" s="25"/>
      <c r="Q2081" s="25"/>
      <c r="R2081" s="25"/>
      <c r="S2081" s="25"/>
    </row>
    <row r="2082" spans="1:19" ht="21.75" customHeight="1" x14ac:dyDescent="0.25">
      <c r="A2082" s="595"/>
      <c r="B2082" s="596"/>
      <c r="C2082" s="596"/>
      <c r="D2082" s="596"/>
      <c r="E2082" s="596"/>
      <c r="F2082" s="596"/>
      <c r="G2082" s="596"/>
      <c r="H2082" s="597"/>
      <c r="I2082" s="69"/>
      <c r="J2082" s="25"/>
      <c r="K2082" s="25"/>
      <c r="L2082" s="25"/>
      <c r="M2082" s="25"/>
      <c r="N2082" s="25"/>
      <c r="O2082" s="25"/>
      <c r="P2082" s="25"/>
      <c r="Q2082" s="25"/>
      <c r="R2082" s="25"/>
      <c r="S2082" s="25"/>
    </row>
    <row r="2083" spans="1:19" ht="21" customHeight="1" x14ac:dyDescent="0.25">
      <c r="A2083" s="346" t="s">
        <v>303</v>
      </c>
      <c r="B2083" s="346"/>
      <c r="C2083" s="346"/>
      <c r="D2083" s="347">
        <f>D2080+D1578+D1017+D528</f>
        <v>30979.200000000001</v>
      </c>
      <c r="E2083" s="347">
        <f>E2080+E1017+E528+E1578</f>
        <v>1079.9750000000001</v>
      </c>
      <c r="F2083" s="347">
        <f>F2080+F1578+F1017+F528</f>
        <v>1104.0059999999999</v>
      </c>
      <c r="G2083" s="347">
        <f>G2080+G1578+G1017+G528</f>
        <v>4595.9799999999996</v>
      </c>
      <c r="H2083" s="347">
        <f>H2080+H1578+H1017+H528</f>
        <v>32640</v>
      </c>
      <c r="I2083" s="348"/>
      <c r="J2083" s="25"/>
      <c r="K2083" s="25"/>
      <c r="L2083" s="25"/>
      <c r="M2083" s="25"/>
      <c r="N2083" s="25"/>
      <c r="O2083" s="25"/>
      <c r="P2083" s="25"/>
      <c r="Q2083" s="25"/>
      <c r="R2083" s="25"/>
      <c r="S2083" s="25"/>
    </row>
    <row r="2084" spans="1:19" ht="21" customHeight="1" x14ac:dyDescent="0.25">
      <c r="A2084" s="349" t="s">
        <v>263</v>
      </c>
      <c r="B2084" s="349"/>
      <c r="C2084" s="349"/>
      <c r="D2084" s="512">
        <f>D2083/20</f>
        <v>1548.96</v>
      </c>
      <c r="E2084" s="350">
        <f>E2083/20</f>
        <v>53.998750000000008</v>
      </c>
      <c r="F2084" s="350">
        <f>F2083/20</f>
        <v>55.200299999999991</v>
      </c>
      <c r="G2084" s="350">
        <f>G2083/20</f>
        <v>229.79899999999998</v>
      </c>
      <c r="H2084" s="350">
        <f>H2083/20</f>
        <v>1632</v>
      </c>
      <c r="I2084" s="351"/>
      <c r="J2084" s="25"/>
      <c r="K2084" s="25"/>
      <c r="L2084" s="25"/>
      <c r="M2084" s="25"/>
      <c r="N2084" s="25"/>
      <c r="O2084" s="25"/>
      <c r="P2084" s="25"/>
      <c r="Q2084" s="25"/>
      <c r="R2084" s="25"/>
      <c r="S2084" s="25"/>
    </row>
    <row r="2085" spans="1:19" ht="21.75" customHeight="1" x14ac:dyDescent="0.25">
      <c r="A2085" s="61"/>
      <c r="B2085" s="61"/>
      <c r="C2085" s="61"/>
      <c r="E2085" s="61"/>
      <c r="F2085" s="61"/>
      <c r="G2085" s="61"/>
      <c r="H2085" s="116"/>
      <c r="I2085" s="61"/>
    </row>
    <row r="2086" spans="1:19" s="122" customFormat="1" ht="21.75" customHeight="1" x14ac:dyDescent="0.25">
      <c r="A2086" s="25"/>
      <c r="B2086" s="25"/>
      <c r="C2086" s="25"/>
      <c r="D2086" s="25"/>
      <c r="E2086" s="25"/>
      <c r="F2086" s="25"/>
      <c r="G2086" s="25"/>
      <c r="H2086" s="117"/>
      <c r="I2086" s="25"/>
      <c r="J2086" s="180"/>
      <c r="K2086" s="180"/>
      <c r="L2086" s="180"/>
      <c r="M2086" s="180"/>
      <c r="N2086" s="180"/>
      <c r="O2086" s="180"/>
      <c r="P2086" s="180"/>
      <c r="Q2086" s="180"/>
      <c r="R2086" s="180"/>
      <c r="S2086" s="180"/>
    </row>
    <row r="2087" spans="1:19" ht="21.75" customHeight="1" x14ac:dyDescent="0.25"/>
    <row r="2088" spans="1:19" ht="21.95" customHeight="1" x14ac:dyDescent="0.25"/>
    <row r="2089" spans="1:19" ht="21.95" customHeight="1" x14ac:dyDescent="0.25"/>
    <row r="2090" spans="1:19" ht="21.95" customHeight="1" x14ac:dyDescent="0.25"/>
    <row r="2091" spans="1:19" ht="21.95" customHeight="1" x14ac:dyDescent="0.25">
      <c r="H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</row>
    <row r="2092" spans="1:19" ht="21.95" customHeight="1" x14ac:dyDescent="0.25">
      <c r="H2092" s="25"/>
      <c r="J2092" s="25"/>
      <c r="K2092" s="25"/>
      <c r="L2092" s="25"/>
      <c r="M2092" s="25"/>
      <c r="N2092" s="25"/>
      <c r="O2092" s="25"/>
      <c r="P2092" s="25"/>
      <c r="Q2092" s="25"/>
      <c r="R2092" s="25"/>
      <c r="S2092" s="25"/>
    </row>
    <row r="2093" spans="1:19" ht="21.95" customHeight="1" x14ac:dyDescent="0.25">
      <c r="H2093" s="25"/>
      <c r="J2093" s="25"/>
      <c r="K2093" s="25"/>
      <c r="L2093" s="25"/>
      <c r="M2093" s="25"/>
      <c r="N2093" s="25"/>
      <c r="O2093" s="25"/>
      <c r="P2093" s="25"/>
      <c r="Q2093" s="25"/>
      <c r="R2093" s="25"/>
      <c r="S2093" s="25"/>
    </row>
    <row r="2094" spans="1:19" ht="21.95" customHeight="1" x14ac:dyDescent="0.25">
      <c r="H2094" s="25"/>
      <c r="J2094" s="25"/>
      <c r="K2094" s="25"/>
      <c r="L2094" s="25"/>
      <c r="M2094" s="25"/>
      <c r="N2094" s="25"/>
      <c r="O2094" s="25"/>
      <c r="P2094" s="25"/>
      <c r="Q2094" s="25"/>
      <c r="R2094" s="25"/>
      <c r="S2094" s="25"/>
    </row>
    <row r="2095" spans="1:19" ht="21.95" customHeight="1" x14ac:dyDescent="0.25">
      <c r="H2095" s="25"/>
      <c r="J2095" s="25"/>
      <c r="K2095" s="25"/>
      <c r="L2095" s="25"/>
      <c r="M2095" s="25"/>
      <c r="N2095" s="25"/>
      <c r="O2095" s="25"/>
      <c r="P2095" s="25"/>
      <c r="Q2095" s="25"/>
      <c r="R2095" s="25"/>
      <c r="S2095" s="25"/>
    </row>
    <row r="2096" spans="1:19" ht="21.95" customHeight="1" x14ac:dyDescent="0.25">
      <c r="H2096" s="25"/>
      <c r="J2096" s="25"/>
      <c r="K2096" s="25"/>
      <c r="L2096" s="25"/>
      <c r="M2096" s="25"/>
      <c r="N2096" s="25"/>
      <c r="O2096" s="25"/>
      <c r="P2096" s="25"/>
      <c r="Q2096" s="25"/>
      <c r="R2096" s="25"/>
      <c r="S2096" s="25"/>
    </row>
    <row r="2097" spans="1:19" ht="21.95" customHeight="1" x14ac:dyDescent="0.25">
      <c r="H2097" s="25"/>
      <c r="J2097" s="25"/>
      <c r="K2097" s="25"/>
      <c r="L2097" s="25"/>
      <c r="M2097" s="25"/>
      <c r="N2097" s="25"/>
      <c r="O2097" s="25"/>
      <c r="P2097" s="25"/>
      <c r="Q2097" s="25"/>
      <c r="R2097" s="25"/>
      <c r="S2097" s="25"/>
    </row>
    <row r="2098" spans="1:19" ht="21.95" customHeight="1" x14ac:dyDescent="0.25">
      <c r="H2098" s="25"/>
      <c r="J2098" s="25"/>
      <c r="K2098" s="25"/>
      <c r="L2098" s="25"/>
      <c r="M2098" s="25"/>
      <c r="N2098" s="25"/>
      <c r="O2098" s="25"/>
      <c r="P2098" s="25"/>
      <c r="Q2098" s="25"/>
      <c r="R2098" s="25"/>
      <c r="S2098" s="25"/>
    </row>
    <row r="2099" spans="1:19" ht="21.95" customHeight="1" x14ac:dyDescent="0.25">
      <c r="H2099" s="25"/>
      <c r="J2099" s="25"/>
      <c r="K2099" s="25"/>
      <c r="L2099" s="25"/>
      <c r="M2099" s="25"/>
      <c r="N2099" s="25"/>
      <c r="O2099" s="25"/>
      <c r="P2099" s="25"/>
      <c r="Q2099" s="25"/>
      <c r="R2099" s="25"/>
      <c r="S2099" s="25"/>
    </row>
    <row r="2100" spans="1:19" ht="21.95" customHeight="1" x14ac:dyDescent="0.25">
      <c r="H2100" s="25"/>
      <c r="J2100" s="25"/>
      <c r="K2100" s="25"/>
      <c r="L2100" s="25"/>
      <c r="M2100" s="25"/>
      <c r="N2100" s="25"/>
      <c r="O2100" s="25"/>
      <c r="P2100" s="25"/>
      <c r="Q2100" s="25"/>
      <c r="R2100" s="25"/>
      <c r="S2100" s="25"/>
    </row>
    <row r="2101" spans="1:19" ht="21.95" customHeight="1" x14ac:dyDescent="0.25">
      <c r="H2101" s="25"/>
      <c r="J2101" s="25"/>
      <c r="K2101" s="25"/>
      <c r="L2101" s="25"/>
      <c r="M2101" s="25"/>
      <c r="N2101" s="25"/>
      <c r="O2101" s="25"/>
      <c r="P2101" s="25"/>
      <c r="Q2101" s="25"/>
      <c r="R2101" s="25"/>
      <c r="S2101" s="25"/>
    </row>
    <row r="2102" spans="1:19" ht="21.95" customHeight="1" x14ac:dyDescent="0.25">
      <c r="H2102" s="25"/>
      <c r="J2102" s="25"/>
      <c r="K2102" s="25"/>
      <c r="L2102" s="25"/>
      <c r="M2102" s="25"/>
      <c r="N2102" s="25"/>
      <c r="O2102" s="25"/>
      <c r="P2102" s="25"/>
      <c r="Q2102" s="25"/>
      <c r="R2102" s="25"/>
      <c r="S2102" s="25"/>
    </row>
    <row r="2103" spans="1:19" ht="21.95" customHeight="1" x14ac:dyDescent="0.25">
      <c r="H2103" s="25"/>
      <c r="J2103" s="25"/>
      <c r="K2103" s="25"/>
      <c r="L2103" s="25"/>
      <c r="M2103" s="25"/>
      <c r="N2103" s="25"/>
      <c r="O2103" s="25"/>
      <c r="P2103" s="25"/>
      <c r="Q2103" s="25"/>
      <c r="R2103" s="25"/>
      <c r="S2103" s="25"/>
    </row>
    <row r="2104" spans="1:19" ht="21.95" customHeight="1" x14ac:dyDescent="0.25">
      <c r="H2104" s="25"/>
      <c r="J2104" s="25"/>
      <c r="K2104" s="25"/>
      <c r="L2104" s="25"/>
      <c r="M2104" s="25"/>
      <c r="N2104" s="25"/>
      <c r="O2104" s="25"/>
      <c r="P2104" s="25"/>
      <c r="Q2104" s="25"/>
      <c r="R2104" s="25"/>
      <c r="S2104" s="25"/>
    </row>
    <row r="2107" spans="1:19" s="26" customFormat="1" ht="27.95" customHeight="1" x14ac:dyDescent="0.25">
      <c r="A2107" s="25"/>
      <c r="B2107" s="25"/>
      <c r="C2107" s="25"/>
      <c r="D2107" s="25"/>
      <c r="E2107" s="25"/>
      <c r="F2107" s="25"/>
      <c r="G2107" s="25"/>
      <c r="H2107" s="117"/>
      <c r="I2107" s="25"/>
      <c r="J2107" s="178"/>
      <c r="K2107" s="178"/>
      <c r="L2107" s="178"/>
      <c r="M2107" s="178"/>
      <c r="N2107" s="178"/>
      <c r="O2107" s="178"/>
      <c r="P2107" s="178"/>
      <c r="Q2107" s="178"/>
      <c r="R2107" s="178"/>
      <c r="S2107" s="178"/>
    </row>
    <row r="2108" spans="1:19" s="26" customFormat="1" ht="48" customHeight="1" x14ac:dyDescent="0.25">
      <c r="A2108" s="25"/>
      <c r="B2108" s="25"/>
      <c r="C2108" s="25"/>
      <c r="D2108" s="25"/>
      <c r="E2108" s="25"/>
      <c r="F2108" s="25"/>
      <c r="G2108" s="25"/>
      <c r="H2108" s="117"/>
      <c r="I2108" s="25"/>
      <c r="J2108" s="178"/>
      <c r="K2108" s="178"/>
      <c r="L2108" s="178"/>
      <c r="M2108" s="178"/>
      <c r="N2108" s="178"/>
      <c r="O2108" s="178"/>
      <c r="P2108" s="178"/>
      <c r="Q2108" s="178"/>
      <c r="R2108" s="178"/>
      <c r="S2108" s="178"/>
    </row>
  </sheetData>
  <sheetProtection password="CA9C" sheet="1" objects="1" scenarios="1" selectLockedCells="1" selectUnlockedCells="1"/>
  <autoFilter ref="A1:I20"/>
  <mergeCells count="321">
    <mergeCell ref="C62:C65"/>
    <mergeCell ref="C569:C570"/>
    <mergeCell ref="C571:C572"/>
    <mergeCell ref="A1424:C1424"/>
    <mergeCell ref="C1523:C1524"/>
    <mergeCell ref="A1195:C1195"/>
    <mergeCell ref="C1147:C1148"/>
    <mergeCell ref="C1158:C1159"/>
    <mergeCell ref="C1247:C1248"/>
    <mergeCell ref="C1268:C1269"/>
    <mergeCell ref="C1231:C1232"/>
    <mergeCell ref="A1266:C1266"/>
    <mergeCell ref="C1315:C1316"/>
    <mergeCell ref="A880:C880"/>
    <mergeCell ref="A1143:I1143"/>
    <mergeCell ref="E1264:E1265"/>
    <mergeCell ref="D1021:D1022"/>
    <mergeCell ref="A1133:A1135"/>
    <mergeCell ref="A1262:H1262"/>
    <mergeCell ref="A926:H926"/>
    <mergeCell ref="A794:C794"/>
    <mergeCell ref="C619:C622"/>
    <mergeCell ref="C687:C688"/>
    <mergeCell ref="B744:B746"/>
    <mergeCell ref="A641:C641"/>
    <mergeCell ref="A747:C747"/>
    <mergeCell ref="A741:C741"/>
    <mergeCell ref="A560:I560"/>
    <mergeCell ref="D532:D533"/>
    <mergeCell ref="A567:C567"/>
    <mergeCell ref="A685:C685"/>
    <mergeCell ref="A638:A640"/>
    <mergeCell ref="B638:B640"/>
    <mergeCell ref="E532:E533"/>
    <mergeCell ref="A531:A533"/>
    <mergeCell ref="D638:H638"/>
    <mergeCell ref="C638:C640"/>
    <mergeCell ref="D745:D746"/>
    <mergeCell ref="A757:I757"/>
    <mergeCell ref="A674:H674"/>
    <mergeCell ref="A410:I410"/>
    <mergeCell ref="H412:H413"/>
    <mergeCell ref="C1052:C1053"/>
    <mergeCell ref="G928:G929"/>
    <mergeCell ref="A961:C961"/>
    <mergeCell ref="H928:H929"/>
    <mergeCell ref="E845:E846"/>
    <mergeCell ref="E1582:E1583"/>
    <mergeCell ref="A1364:C1364"/>
    <mergeCell ref="C1525:C1526"/>
    <mergeCell ref="A1584:C1584"/>
    <mergeCell ref="C1655:C1658"/>
    <mergeCell ref="D1861:D1862"/>
    <mergeCell ref="D1474:H1474"/>
    <mergeCell ref="F1861:F1862"/>
    <mergeCell ref="D1675:D1676"/>
    <mergeCell ref="E1675:E1676"/>
    <mergeCell ref="C1767:C1769"/>
    <mergeCell ref="C1474:C1476"/>
    <mergeCell ref="A1313:C1313"/>
    <mergeCell ref="C1860:C1862"/>
    <mergeCell ref="C1361:C1363"/>
    <mergeCell ref="D1582:D1583"/>
    <mergeCell ref="A1673:H1673"/>
    <mergeCell ref="B1474:B1476"/>
    <mergeCell ref="F1021:F1022"/>
    <mergeCell ref="G1021:G1022"/>
    <mergeCell ref="F1582:F1583"/>
    <mergeCell ref="A1474:A1476"/>
    <mergeCell ref="D1860:H1860"/>
    <mergeCell ref="A1263:A1265"/>
    <mergeCell ref="B1263:B1265"/>
    <mergeCell ref="C1263:C1265"/>
    <mergeCell ref="A1859:H1859"/>
    <mergeCell ref="A1360:H1360"/>
    <mergeCell ref="A1413:C1413"/>
    <mergeCell ref="D1020:H1020"/>
    <mergeCell ref="A1019:H1019"/>
    <mergeCell ref="A1020:A1022"/>
    <mergeCell ref="H1021:H1022"/>
    <mergeCell ref="F1264:F1265"/>
    <mergeCell ref="G1264:G1265"/>
    <mergeCell ref="H1264:H1265"/>
    <mergeCell ref="D1264:D1265"/>
    <mergeCell ref="A843:H843"/>
    <mergeCell ref="D928:D929"/>
    <mergeCell ref="E928:E929"/>
    <mergeCell ref="A743:I743"/>
    <mergeCell ref="F639:F640"/>
    <mergeCell ref="D744:H744"/>
    <mergeCell ref="B844:B846"/>
    <mergeCell ref="E639:E640"/>
    <mergeCell ref="F745:F746"/>
    <mergeCell ref="D845:D846"/>
    <mergeCell ref="G845:G846"/>
    <mergeCell ref="H845:H846"/>
    <mergeCell ref="C744:C746"/>
    <mergeCell ref="H532:H533"/>
    <mergeCell ref="B531:B533"/>
    <mergeCell ref="C531:C533"/>
    <mergeCell ref="D531:H531"/>
    <mergeCell ref="G532:G533"/>
    <mergeCell ref="D639:D640"/>
    <mergeCell ref="G639:G640"/>
    <mergeCell ref="A927:A929"/>
    <mergeCell ref="B927:B929"/>
    <mergeCell ref="D927:H927"/>
    <mergeCell ref="D1475:D1476"/>
    <mergeCell ref="A1677:C1677"/>
    <mergeCell ref="C1674:C1676"/>
    <mergeCell ref="F928:F929"/>
    <mergeCell ref="A1046:C1046"/>
    <mergeCell ref="D1263:H1263"/>
    <mergeCell ref="H1134:H1135"/>
    <mergeCell ref="B1860:B1862"/>
    <mergeCell ref="H1768:H1769"/>
    <mergeCell ref="D1674:H1674"/>
    <mergeCell ref="A1810:C1810"/>
    <mergeCell ref="C1797:C1800"/>
    <mergeCell ref="A1704:H1704"/>
    <mergeCell ref="C1717:C1718"/>
    <mergeCell ref="F1768:F1769"/>
    <mergeCell ref="C1781:C1782"/>
    <mergeCell ref="B1767:B1769"/>
    <mergeCell ref="F1134:F1135"/>
    <mergeCell ref="D1767:H1767"/>
    <mergeCell ref="A1361:A1363"/>
    <mergeCell ref="B1361:B1363"/>
    <mergeCell ref="H1362:H1363"/>
    <mergeCell ref="G1582:G1583"/>
    <mergeCell ref="D1361:H1361"/>
    <mergeCell ref="D1362:D1363"/>
    <mergeCell ref="F1675:F1676"/>
    <mergeCell ref="A1674:A1676"/>
    <mergeCell ref="F7:F8"/>
    <mergeCell ref="B6:B8"/>
    <mergeCell ref="C844:C846"/>
    <mergeCell ref="D844:H844"/>
    <mergeCell ref="F845:F846"/>
    <mergeCell ref="G1134:G1135"/>
    <mergeCell ref="A316:C316"/>
    <mergeCell ref="H314:H315"/>
    <mergeCell ref="A365:C365"/>
    <mergeCell ref="B213:B215"/>
    <mergeCell ref="A844:A846"/>
    <mergeCell ref="E1021:E1022"/>
    <mergeCell ref="A213:A215"/>
    <mergeCell ref="E412:E413"/>
    <mergeCell ref="D213:H213"/>
    <mergeCell ref="F214:F215"/>
    <mergeCell ref="E314:E315"/>
    <mergeCell ref="C352:C353"/>
    <mergeCell ref="G412:G413"/>
    <mergeCell ref="B411:B413"/>
    <mergeCell ref="C213:C215"/>
    <mergeCell ref="D214:D215"/>
    <mergeCell ref="E214:E215"/>
    <mergeCell ref="A248:I248"/>
    <mergeCell ref="A312:H312"/>
    <mergeCell ref="A216:C216"/>
    <mergeCell ref="H214:H215"/>
    <mergeCell ref="A256:C256"/>
    <mergeCell ref="A2:I2"/>
    <mergeCell ref="A3:I3"/>
    <mergeCell ref="A4:I4"/>
    <mergeCell ref="A5:I5"/>
    <mergeCell ref="D6:H6"/>
    <mergeCell ref="H7:H8"/>
    <mergeCell ref="G7:G8"/>
    <mergeCell ref="D7:D8"/>
    <mergeCell ref="A6:A8"/>
    <mergeCell ref="C6:C8"/>
    <mergeCell ref="A37:I37"/>
    <mergeCell ref="A124:C124"/>
    <mergeCell ref="B121:B123"/>
    <mergeCell ref="A121:A123"/>
    <mergeCell ref="A120:I120"/>
    <mergeCell ref="H122:H123"/>
    <mergeCell ref="A44:C44"/>
    <mergeCell ref="D121:H121"/>
    <mergeCell ref="C95:C98"/>
    <mergeCell ref="A46:C46"/>
    <mergeCell ref="A45:C45"/>
    <mergeCell ref="A118:C118"/>
    <mergeCell ref="A158:C158"/>
    <mergeCell ref="A59:C59"/>
    <mergeCell ref="C160:C161"/>
    <mergeCell ref="A212:I212"/>
    <mergeCell ref="F122:F123"/>
    <mergeCell ref="D122:D123"/>
    <mergeCell ref="E122:E123"/>
    <mergeCell ref="C121:C123"/>
    <mergeCell ref="H745:H746"/>
    <mergeCell ref="G745:G746"/>
    <mergeCell ref="E745:E746"/>
    <mergeCell ref="D412:D413"/>
    <mergeCell ref="A744:A746"/>
    <mergeCell ref="C497:C500"/>
    <mergeCell ref="H639:H640"/>
    <mergeCell ref="F532:F533"/>
    <mergeCell ref="C689:C690"/>
    <mergeCell ref="C451:C454"/>
    <mergeCell ref="A530:I530"/>
    <mergeCell ref="A414:C414"/>
    <mergeCell ref="C411:C413"/>
    <mergeCell ref="B313:B315"/>
    <mergeCell ref="G314:G315"/>
    <mergeCell ref="A467:C467"/>
    <mergeCell ref="D313:H313"/>
    <mergeCell ref="A411:A413"/>
    <mergeCell ref="D314:D315"/>
    <mergeCell ref="G122:G123"/>
    <mergeCell ref="F412:F413"/>
    <mergeCell ref="G214:G215"/>
    <mergeCell ref="A9:C9"/>
    <mergeCell ref="E7:E8"/>
    <mergeCell ref="D411:H411"/>
    <mergeCell ref="A313:A315"/>
    <mergeCell ref="F314:F315"/>
    <mergeCell ref="C313:C315"/>
    <mergeCell ref="C189:C190"/>
    <mergeCell ref="D1134:D1135"/>
    <mergeCell ref="E1134:E1135"/>
    <mergeCell ref="A2082:H2082"/>
    <mergeCell ref="A1136:C1136"/>
    <mergeCell ref="A1064:C1064"/>
    <mergeCell ref="E1861:E1862"/>
    <mergeCell ref="G1861:G1862"/>
    <mergeCell ref="E1475:E1476"/>
    <mergeCell ref="C1141:C1142"/>
    <mergeCell ref="A1766:H1766"/>
    <mergeCell ref="F1970:F1971"/>
    <mergeCell ref="A1969:A1971"/>
    <mergeCell ref="A1580:H1580"/>
    <mergeCell ref="D1768:D1769"/>
    <mergeCell ref="E1768:E1769"/>
    <mergeCell ref="D1970:D1971"/>
    <mergeCell ref="A1968:H1968"/>
    <mergeCell ref="A1895:I1895"/>
    <mergeCell ref="A1860:A1862"/>
    <mergeCell ref="G1970:G1971"/>
    <mergeCell ref="H1970:H1971"/>
    <mergeCell ref="H1582:H1583"/>
    <mergeCell ref="A1767:A1769"/>
    <mergeCell ref="D1969:H1969"/>
    <mergeCell ref="H1861:H1862"/>
    <mergeCell ref="G1768:G1769"/>
    <mergeCell ref="A1903:C1903"/>
    <mergeCell ref="C1955:C1958"/>
    <mergeCell ref="G1675:G1676"/>
    <mergeCell ref="H1675:H1676"/>
    <mergeCell ref="C219:C220"/>
    <mergeCell ref="C1145:C1146"/>
    <mergeCell ref="A1023:C1023"/>
    <mergeCell ref="C1969:C1971"/>
    <mergeCell ref="A1477:C1477"/>
    <mergeCell ref="C1581:C1583"/>
    <mergeCell ref="B1969:B1971"/>
    <mergeCell ref="B1674:B1676"/>
    <mergeCell ref="C1020:C1022"/>
    <mergeCell ref="C367:C368"/>
    <mergeCell ref="A1863:C1863"/>
    <mergeCell ref="F1475:F1476"/>
    <mergeCell ref="G1475:G1476"/>
    <mergeCell ref="A2025:C2025"/>
    <mergeCell ref="A1521:C1521"/>
    <mergeCell ref="A1618:C1618"/>
    <mergeCell ref="C1620:C1621"/>
    <mergeCell ref="A1715:C1715"/>
    <mergeCell ref="C1871:C1872"/>
    <mergeCell ref="C2009:C2012"/>
    <mergeCell ref="A1972:C1972"/>
    <mergeCell ref="C1974:C1975"/>
    <mergeCell ref="C1976:C1977"/>
    <mergeCell ref="A1770:C1770"/>
    <mergeCell ref="C225:C228"/>
    <mergeCell ref="C318:C319"/>
    <mergeCell ref="C320:C321"/>
    <mergeCell ref="C336:C337"/>
    <mergeCell ref="C416:C417"/>
    <mergeCell ref="C418:C419"/>
    <mergeCell ref="H1475:H1476"/>
    <mergeCell ref="C780:C781"/>
    <mergeCell ref="C782:C783"/>
    <mergeCell ref="C849:C850"/>
    <mergeCell ref="C858:C859"/>
    <mergeCell ref="A847:C847"/>
    <mergeCell ref="C1393:C1396"/>
    <mergeCell ref="B1133:B1135"/>
    <mergeCell ref="C1133:C1135"/>
    <mergeCell ref="D1133:H1133"/>
    <mergeCell ref="A637:I637"/>
    <mergeCell ref="A1473:H1473"/>
    <mergeCell ref="A1581:A1583"/>
    <mergeCell ref="B1581:B1583"/>
    <mergeCell ref="E1362:E1363"/>
    <mergeCell ref="F1362:F1363"/>
    <mergeCell ref="A930:C930"/>
    <mergeCell ref="C927:C929"/>
    <mergeCell ref="G1362:G1363"/>
    <mergeCell ref="D1581:H1581"/>
    <mergeCell ref="C106:C109"/>
    <mergeCell ref="C1290:C1293"/>
    <mergeCell ref="C1301:C1304"/>
    <mergeCell ref="C1387:C1388"/>
    <mergeCell ref="B1020:B1022"/>
    <mergeCell ref="A1132:H1132"/>
    <mergeCell ref="C948:C951"/>
    <mergeCell ref="C1138:C1139"/>
    <mergeCell ref="C1031:C1032"/>
    <mergeCell ref="A534:C534"/>
    <mergeCell ref="C1720:C1721"/>
    <mergeCell ref="C1944:C1947"/>
    <mergeCell ref="C882:C883"/>
    <mergeCell ref="C885:C886"/>
    <mergeCell ref="C1066:C1067"/>
    <mergeCell ref="C1068:C1069"/>
    <mergeCell ref="C1107:C1110"/>
    <mergeCell ref="C1118:C1121"/>
    <mergeCell ref="C1771:C1772"/>
    <mergeCell ref="C1813:C1814"/>
  </mergeCells>
  <phoneticPr fontId="4" type="noConversion"/>
  <pageMargins left="0.39370078740157483" right="0" top="0" bottom="0" header="0" footer="0"/>
  <pageSetup paperSize="9" scale="96" fitToWidth="0" orientation="landscape" r:id="rId1"/>
  <rowBreaks count="3" manualBreakCount="3">
    <brk id="654" max="10" man="1"/>
    <brk id="1495" max="8" man="1"/>
    <brk id="152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topLeftCell="A27" workbookViewId="0">
      <selection activeCell="J9" sqref="J9"/>
    </sheetView>
  </sheetViews>
  <sheetFormatPr defaultRowHeight="15" x14ac:dyDescent="0.25"/>
  <cols>
    <col min="1" max="1" width="24.85546875" customWidth="1"/>
    <col min="2" max="2" width="8.42578125" customWidth="1"/>
    <col min="3" max="3" width="20.7109375" customWidth="1"/>
    <col min="4" max="4" width="7.5703125" customWidth="1"/>
    <col min="5" max="5" width="25.85546875" customWidth="1"/>
    <col min="6" max="6" width="10.140625" customWidth="1"/>
    <col min="7" max="7" width="25.85546875" customWidth="1"/>
    <col min="8" max="8" width="7.140625" customWidth="1"/>
    <col min="9" max="9" width="20.7109375" customWidth="1"/>
    <col min="10" max="10" width="9" customWidth="1"/>
    <col min="11" max="11" width="20.7109375" customWidth="1"/>
    <col min="12" max="12" width="6.7109375" customWidth="1"/>
    <col min="13" max="13" width="20.7109375" customWidth="1"/>
    <col min="14" max="14" width="6.7109375" customWidth="1"/>
    <col min="15" max="15" width="20.7109375" customWidth="1"/>
    <col min="16" max="16" width="6.7109375" customWidth="1"/>
    <col min="17" max="17" width="20.7109375" customWidth="1"/>
    <col min="18" max="18" width="6.7109375" customWidth="1"/>
    <col min="19" max="19" width="20.7109375" customWidth="1"/>
    <col min="20" max="20" width="6.7109375" customWidth="1"/>
  </cols>
  <sheetData>
    <row r="2" spans="1:21" s="130" customFormat="1" ht="24.75" customHeight="1" x14ac:dyDescent="0.25">
      <c r="A2" s="138" t="s">
        <v>17</v>
      </c>
      <c r="B2" s="138" t="s">
        <v>40</v>
      </c>
      <c r="C2" s="138" t="s">
        <v>18</v>
      </c>
      <c r="D2" s="138" t="s">
        <v>40</v>
      </c>
      <c r="E2" s="138" t="s">
        <v>19</v>
      </c>
      <c r="F2" s="138" t="s">
        <v>40</v>
      </c>
      <c r="G2" s="138" t="s">
        <v>41</v>
      </c>
      <c r="H2" s="138" t="s">
        <v>40</v>
      </c>
      <c r="I2" s="138" t="s">
        <v>21</v>
      </c>
      <c r="J2" s="138" t="s">
        <v>40</v>
      </c>
      <c r="K2" s="138" t="s">
        <v>22</v>
      </c>
      <c r="L2" s="138" t="s">
        <v>40</v>
      </c>
      <c r="M2" s="138" t="s">
        <v>23</v>
      </c>
      <c r="N2" s="138" t="s">
        <v>40</v>
      </c>
      <c r="O2" s="138" t="s">
        <v>24</v>
      </c>
      <c r="P2" s="138" t="s">
        <v>40</v>
      </c>
      <c r="Q2" s="138" t="s">
        <v>25</v>
      </c>
      <c r="R2" s="138" t="s">
        <v>40</v>
      </c>
      <c r="S2" s="138" t="s">
        <v>11</v>
      </c>
      <c r="T2" s="138" t="s">
        <v>40</v>
      </c>
      <c r="U2" s="31"/>
    </row>
    <row r="3" spans="1:21" s="130" customFormat="1" ht="25.5" customHeight="1" x14ac:dyDescent="0.25">
      <c r="A3" s="139" t="s">
        <v>42</v>
      </c>
      <c r="B3" s="139"/>
      <c r="C3" s="139" t="s">
        <v>42</v>
      </c>
      <c r="D3" s="140"/>
      <c r="E3" s="139" t="s">
        <v>42</v>
      </c>
      <c r="F3" s="140"/>
      <c r="G3" s="139" t="s">
        <v>42</v>
      </c>
      <c r="H3" s="141"/>
      <c r="I3" s="139" t="s">
        <v>42</v>
      </c>
      <c r="J3" s="140"/>
      <c r="K3" s="139" t="s">
        <v>42</v>
      </c>
      <c r="L3" s="141"/>
      <c r="M3" s="139" t="s">
        <v>42</v>
      </c>
      <c r="N3" s="141"/>
      <c r="O3" s="139" t="s">
        <v>42</v>
      </c>
      <c r="P3" s="141"/>
      <c r="Q3" s="139" t="s">
        <v>42</v>
      </c>
      <c r="R3" s="141"/>
      <c r="S3" s="139" t="s">
        <v>42</v>
      </c>
      <c r="T3" s="141"/>
      <c r="U3" s="31"/>
    </row>
    <row r="4" spans="1:21" s="130" customFormat="1" ht="27.75" customHeight="1" x14ac:dyDescent="0.25">
      <c r="A4" s="142" t="str">
        <f>'12 лет и старше'!A10</f>
        <v>Каша пшено-кукурузная с медом и клубникой</v>
      </c>
      <c r="B4" s="145">
        <f>'12 лет и старше'!D10</f>
        <v>220</v>
      </c>
      <c r="C4" s="142" t="str">
        <f>'12 лет и старше'!A125</f>
        <v>Паста  с курицей и  сулугуни</v>
      </c>
      <c r="D4" s="145">
        <f>'12 лет и старше'!D125</f>
        <v>200</v>
      </c>
      <c r="E4" s="144" t="str">
        <f>'12 лет и старше'!A217</f>
        <v>Сырный крем-суп с гренками</v>
      </c>
      <c r="F4" s="145">
        <f>'12 лет и старше'!D217</f>
        <v>260</v>
      </c>
      <c r="G4" s="142" t="str">
        <f>'12 лет и старше'!A317</f>
        <v>Салат "Коул-слоул"</v>
      </c>
      <c r="H4" s="145">
        <f>'12 лет и старше'!D317</f>
        <v>100</v>
      </c>
      <c r="I4" s="142" t="str">
        <f>'12 лет и старше'!A415</f>
        <v>Свежий салат из моркови и яблок</v>
      </c>
      <c r="J4" s="145">
        <f>'12 лет и старше'!D415</f>
        <v>100</v>
      </c>
      <c r="K4" s="142" t="str">
        <f>'12 лет и старше'!A535</f>
        <v>Овсяная каша с манго</v>
      </c>
      <c r="L4" s="145">
        <f>'12 лет и старше'!D535</f>
        <v>220</v>
      </c>
      <c r="M4" s="142" t="str">
        <f>'12 лет и старше'!A642</f>
        <v>Гранола с ягодным соусом</v>
      </c>
      <c r="N4" s="142" t="str">
        <f>'12 лет и старше'!D642</f>
        <v>180</v>
      </c>
      <c r="O4" s="142" t="str">
        <f>'12 лет и старше'!A748</f>
        <v>Ситник с инжиром</v>
      </c>
      <c r="P4" s="145">
        <f>'12 лет и старше'!D748</f>
        <v>50</v>
      </c>
      <c r="Q4" s="142" t="str">
        <f>'12 лет и старше'!A848</f>
        <v>Закуска из свежих огурцов</v>
      </c>
      <c r="R4" s="145" t="str">
        <f>'12 лет и старше'!D848</f>
        <v>100</v>
      </c>
      <c r="S4" s="142" t="str">
        <f>'12 лет и старше'!A931</f>
        <v>Закуска  из квашенной капусты</v>
      </c>
      <c r="T4" s="145">
        <f>'12 лет и старше'!D931</f>
        <v>100</v>
      </c>
      <c r="U4" s="31"/>
    </row>
    <row r="5" spans="1:21" s="130" customFormat="1" ht="24" customHeight="1" x14ac:dyDescent="0.25">
      <c r="A5" s="142" t="str">
        <f>'12 лет и старше'!A21</f>
        <v>Сырники творожные с ягодным соусом</v>
      </c>
      <c r="B5" s="145">
        <f>'12 лет и старше'!D21</f>
        <v>150</v>
      </c>
      <c r="C5" s="300" t="str">
        <f>'12 лет и старше'!A143</f>
        <v>Гранола с манго и персиком</v>
      </c>
      <c r="D5" s="301" t="str">
        <f>'12 лет и старше'!D143</f>
        <v>180</v>
      </c>
      <c r="E5" s="144" t="str">
        <f>'12 лет и старше'!A239</f>
        <v>Ситник с инжиром</v>
      </c>
      <c r="F5" s="145">
        <f>'12 лет и старше'!D239</f>
        <v>50</v>
      </c>
      <c r="G5" s="142" t="str">
        <f>'12 лет и старше'!A329</f>
        <v>Булгур отварной</v>
      </c>
      <c r="H5" s="145">
        <f>'12 лет и старше'!D329</f>
        <v>180</v>
      </c>
      <c r="I5" s="142" t="str">
        <f>'12 лет и старше'!A427</f>
        <v>Крылья куринные барбекю</v>
      </c>
      <c r="J5" s="145">
        <f>'12 лет и старше'!D427</f>
        <v>100</v>
      </c>
      <c r="K5" s="142" t="str">
        <f>'12 лет и старше'!A545</f>
        <v>Сырники творожные со соусом ягодным</v>
      </c>
      <c r="L5" s="145">
        <f>'12 лет и старше'!D545</f>
        <v>150</v>
      </c>
      <c r="M5" s="142" t="str">
        <f>'12 лет и старше'!A653</f>
        <v xml:space="preserve">Фрикассе из курицы </v>
      </c>
      <c r="N5" s="145">
        <f>'12 лет и старше'!D653</f>
        <v>100</v>
      </c>
      <c r="O5" s="142" t="str">
        <f>'12 лет и старше'!A759</f>
        <v>Скрембл с курицей и моцареллой на тосте</v>
      </c>
      <c r="P5" s="145">
        <f>'12 лет и старше'!D759</f>
        <v>200</v>
      </c>
      <c r="Q5" s="164" t="str">
        <f>'12 лет и старше'!A855</f>
        <v xml:space="preserve"> Болоньезе</v>
      </c>
      <c r="R5" s="145" t="str">
        <f>'12 лет и старше'!D855</f>
        <v>100</v>
      </c>
      <c r="S5" s="144" t="str">
        <f>'12 лет и старше'!A936</f>
        <v>Мясо по-Сибирски</v>
      </c>
      <c r="T5" s="145">
        <f>'12 лет и старше'!D936</f>
        <v>100</v>
      </c>
      <c r="U5" s="31"/>
    </row>
    <row r="6" spans="1:21" s="130" customFormat="1" ht="36" customHeight="1" x14ac:dyDescent="0.25">
      <c r="A6" s="142" t="str">
        <f>'12 лет и старше'!A39</f>
        <v>Напиток "Манго -абрикос"</v>
      </c>
      <c r="B6" s="145">
        <f>'12 лет и старше'!D39</f>
        <v>200</v>
      </c>
      <c r="C6" s="142" t="str">
        <f>'12 лет и старше'!A153</f>
        <v>Напиток клубничный</v>
      </c>
      <c r="D6" s="145" t="str">
        <f>'12 лет и старше'!D153</f>
        <v>200</v>
      </c>
      <c r="E6" s="142" t="str">
        <f>'12 лет и старше'!A250</f>
        <v>Напиток "Смородина-яблоко"</v>
      </c>
      <c r="F6" s="145" t="str">
        <f>'12 лет и старше'!D250</f>
        <v>200</v>
      </c>
      <c r="G6" s="142" t="str">
        <f>'12 лет и старше'!A335</f>
        <v>Рыбный фишболл</v>
      </c>
      <c r="H6" s="145">
        <f>'12 лет и старше'!D335</f>
        <v>100</v>
      </c>
      <c r="I6" s="142" t="str">
        <f>'12 лет и старше'!A450</f>
        <v>Картофель по -деревенски</v>
      </c>
      <c r="J6" s="145">
        <f>'12 лет и старше'!D450</f>
        <v>180</v>
      </c>
      <c r="K6" s="142" t="str">
        <f>'12 лет и старше'!A562</f>
        <v>Напиток сливовый</v>
      </c>
      <c r="L6" s="145">
        <f>'12 лет и старше'!D562</f>
        <v>200</v>
      </c>
      <c r="M6" s="142" t="str">
        <f>'12 лет и старше'!A669</f>
        <v>Кус-кус</v>
      </c>
      <c r="N6" s="145">
        <f>'12 лет и старше'!D669</f>
        <v>180</v>
      </c>
      <c r="O6" s="142" t="str">
        <f>'12 лет и старше'!A777</f>
        <v>Салат из капусты со свеклой</v>
      </c>
      <c r="P6" s="145">
        <f>'12 лет и старше'!D777</f>
        <v>100</v>
      </c>
      <c r="Q6" s="142" t="str">
        <f>'12 лет и старше'!A870</f>
        <v>Макароны отварные</v>
      </c>
      <c r="R6" s="145">
        <f>'12 лет и старше'!D870</f>
        <v>180</v>
      </c>
      <c r="S6" s="142" t="str">
        <f>'12 лет и старше'!A947</f>
        <v>Картофельное пюре</v>
      </c>
      <c r="T6" s="145">
        <f>'12 лет и старше'!D947</f>
        <v>180</v>
      </c>
      <c r="U6" s="31"/>
    </row>
    <row r="7" spans="1:21" s="130" customFormat="1" ht="28.5" customHeight="1" x14ac:dyDescent="0.25">
      <c r="A7" s="142" t="str">
        <f>'12 лет и старше'!A44:C44</f>
        <v>Хлеб "Пшеничный" витаминизированный</v>
      </c>
      <c r="B7" s="145" t="str">
        <f>'12 лет и старше'!D44</f>
        <v>44</v>
      </c>
      <c r="C7" s="142" t="str">
        <f>'12 лет и старше'!A157</f>
        <v>Хлеб "Николаевский"</v>
      </c>
      <c r="D7" s="145" t="str">
        <f>'12 лет и старше'!D157</f>
        <v>26</v>
      </c>
      <c r="E7" s="144" t="str">
        <f>'12 лет и старше'!A255</f>
        <v>Хлеб "Николаевский"</v>
      </c>
      <c r="F7" s="145" t="str">
        <f>'12 лет и старше'!D255</f>
        <v>52</v>
      </c>
      <c r="G7" s="142" t="str">
        <f>'12 лет и старше'!A350</f>
        <v>Соус красный с овощами :</v>
      </c>
      <c r="H7" s="145">
        <f>'12 лет и старше'!D350</f>
        <v>50</v>
      </c>
      <c r="I7" s="142" t="str">
        <f>'12 лет и старше'!A461</f>
        <v>Чай с чебрецом</v>
      </c>
      <c r="J7" s="145">
        <f>'12 лет и старше'!D461</f>
        <v>200</v>
      </c>
      <c r="K7" s="142" t="str">
        <f>'12 лет и старше'!A566</f>
        <v>Хлеб "Николаевский"</v>
      </c>
      <c r="L7" s="142" t="str">
        <f>'12 лет и старше'!D566</f>
        <v>26</v>
      </c>
      <c r="M7" s="142" t="str">
        <f>'12 лет и старше'!A680</f>
        <v>Напиток "Витаминный" из шиповника</v>
      </c>
      <c r="N7" s="145">
        <f>'12 лет и старше'!D684</f>
        <v>36</v>
      </c>
      <c r="O7" s="142" t="str">
        <f>'12 лет и старше'!A789</f>
        <v>Напиток "Витаминный" сухофрукты</v>
      </c>
      <c r="P7" s="145">
        <f>'12 лет и старше'!D789</f>
        <v>200</v>
      </c>
      <c r="Q7" s="142" t="str">
        <f>'12 лет и старше'!A875</f>
        <v>Компот из смородины</v>
      </c>
      <c r="R7" s="145">
        <f>'12 лет и старше'!D875</f>
        <v>200</v>
      </c>
      <c r="S7" s="142" t="str">
        <f>'12 лет и старше'!A955</f>
        <v>Чай витаминный с облепихой</v>
      </c>
      <c r="T7" s="145">
        <f>'12 лет и старше'!D955</f>
        <v>200</v>
      </c>
      <c r="U7" s="31"/>
    </row>
    <row r="8" spans="1:21" s="130" customFormat="1" ht="26.25" customHeight="1" x14ac:dyDescent="0.25">
      <c r="A8" s="146"/>
      <c r="B8" s="145"/>
      <c r="C8" s="144"/>
      <c r="D8" s="145"/>
      <c r="E8" s="144"/>
      <c r="F8" s="145"/>
      <c r="G8" s="142" t="str">
        <f>'12 лет и старше'!A360</f>
        <v>Напиток виноградный</v>
      </c>
      <c r="H8" s="145">
        <f>'12 лет и старше'!D360</f>
        <v>200</v>
      </c>
      <c r="I8" s="142" t="str">
        <f>'12 лет и старше'!A466</f>
        <v>Хлеб "Пшеничный" витаминизированный</v>
      </c>
      <c r="J8" s="142" t="str">
        <f>'12 лет и старше'!D466</f>
        <v>18</v>
      </c>
      <c r="K8" s="144"/>
      <c r="L8" s="142"/>
      <c r="M8" s="142" t="str">
        <f>'12 лет и старше'!A684</f>
        <v>Хлеб "Пшеничный" витаминизированный</v>
      </c>
      <c r="N8" s="145">
        <f>'12 лет и старше'!D684</f>
        <v>36</v>
      </c>
      <c r="O8" s="142" t="str">
        <f>'12 лет и старше'!A793</f>
        <v>Хлеб "Пшеничный" витаминизированный</v>
      </c>
      <c r="P8" s="145">
        <f>'12 лет и старше'!D793</f>
        <v>18</v>
      </c>
      <c r="Q8" s="142" t="str">
        <f>'12 лет и старше'!A879</f>
        <v>Хлеб "Пшеничный" витаминизированный</v>
      </c>
      <c r="R8" s="145" t="str">
        <f>'12 лет и старше'!D879</f>
        <v>32</v>
      </c>
      <c r="S8" s="142" t="str">
        <f>'12 лет и старше'!A960</f>
        <v>Хлеб "Николаевский"</v>
      </c>
      <c r="T8" s="142" t="str">
        <f>'12 лет и старше'!D960</f>
        <v>52</v>
      </c>
      <c r="U8" s="31"/>
    </row>
    <row r="9" spans="1:21" s="130" customFormat="1" ht="23.25" customHeight="1" x14ac:dyDescent="0.25">
      <c r="A9" s="144"/>
      <c r="B9" s="145"/>
      <c r="C9" s="144"/>
      <c r="D9" s="145"/>
      <c r="E9" s="144"/>
      <c r="F9" s="145"/>
      <c r="G9" s="142" t="str">
        <f>'12 лет и старше'!A364</f>
        <v>Хлеб "Пшеничный" витаминизированный</v>
      </c>
      <c r="H9" s="145" t="str">
        <f>'12 лет и старше'!D364</f>
        <v>18</v>
      </c>
      <c r="I9" s="144"/>
      <c r="J9" s="142"/>
      <c r="K9" s="144"/>
      <c r="L9" s="142"/>
      <c r="M9" s="142"/>
      <c r="N9" s="142"/>
      <c r="O9" s="142"/>
      <c r="P9" s="143"/>
      <c r="Q9" s="142"/>
      <c r="R9" s="143"/>
      <c r="S9" s="142"/>
      <c r="T9" s="142"/>
      <c r="U9" s="31"/>
    </row>
    <row r="10" spans="1:21" s="130" customFormat="1" ht="23.25" customHeight="1" x14ac:dyDescent="0.25">
      <c r="A10" s="380" t="s">
        <v>317</v>
      </c>
      <c r="B10" s="381"/>
      <c r="C10" s="380" t="s">
        <v>317</v>
      </c>
      <c r="D10" s="381"/>
      <c r="E10" s="380" t="s">
        <v>317</v>
      </c>
      <c r="F10" s="381"/>
      <c r="G10" s="380" t="s">
        <v>317</v>
      </c>
      <c r="H10" s="381"/>
      <c r="I10" s="380" t="s">
        <v>317</v>
      </c>
      <c r="J10" s="382"/>
      <c r="K10" s="380" t="s">
        <v>317</v>
      </c>
      <c r="L10" s="382"/>
      <c r="M10" s="380" t="s">
        <v>317</v>
      </c>
      <c r="N10" s="382"/>
      <c r="O10" s="380" t="s">
        <v>317</v>
      </c>
      <c r="P10" s="383"/>
      <c r="Q10" s="380" t="s">
        <v>317</v>
      </c>
      <c r="R10" s="383"/>
      <c r="S10" s="380" t="s">
        <v>317</v>
      </c>
      <c r="T10" s="382"/>
      <c r="U10" s="31"/>
    </row>
    <row r="11" spans="1:21" s="130" customFormat="1" ht="23.25" customHeight="1" x14ac:dyDescent="0.25">
      <c r="A11" s="379" t="str">
        <f>'12 лет и старше'!A47</f>
        <v>Овощной салат с кус-кусом</v>
      </c>
      <c r="B11" s="379" t="str">
        <f>'12 лет и старше'!D47</f>
        <v>100</v>
      </c>
      <c r="C11" s="164" t="str">
        <f>'12 лет и старше'!A159</f>
        <v>Закуска из свежих огурцов</v>
      </c>
      <c r="D11" s="379" t="str">
        <f>'12 лет и старше'!D159</f>
        <v>100</v>
      </c>
      <c r="E11" s="164" t="str">
        <f>'12 лет и старше'!A257</f>
        <v>Салат с томатами и гренками</v>
      </c>
      <c r="F11" s="378">
        <f>'12 лет и старше'!D257</f>
        <v>100</v>
      </c>
      <c r="G11" s="164" t="str">
        <f>'12 лет и старше'!A366</f>
        <v>Салат  из капусты с томатом</v>
      </c>
      <c r="H11" s="378">
        <f>'12 лет и старше'!D366</f>
        <v>100</v>
      </c>
      <c r="I11" s="164" t="str">
        <f>'12 лет и старше'!A468</f>
        <v>Салат из стручковой фасоли</v>
      </c>
      <c r="J11" s="378">
        <f>'12 лет и старше'!D468</f>
        <v>100</v>
      </c>
      <c r="K11" s="164" t="str">
        <f>'12 лет и старше'!A568</f>
        <v>Салат "Витаминка"</v>
      </c>
      <c r="L11" s="379" t="str">
        <f>'12 лет и старше'!D568</f>
        <v>100</v>
      </c>
      <c r="M11" s="164" t="str">
        <f>'12 лет и старше'!A686</f>
        <v>Салат "Коул-слоул"</v>
      </c>
      <c r="N11" s="378">
        <f>'12 лет и старше'!D686</f>
        <v>100</v>
      </c>
      <c r="O11" s="164" t="str">
        <f>'12 лет и старше'!A795</f>
        <v>Закуска  из квашенной капусты</v>
      </c>
      <c r="P11" s="378">
        <f>'12 лет и старше'!D795</f>
        <v>100</v>
      </c>
      <c r="Q11" s="164" t="str">
        <f>'12 лет и старше'!A881</f>
        <v>Карпачо из овощей</v>
      </c>
      <c r="R11" s="378">
        <f>'12 лет и старше'!D881</f>
        <v>100</v>
      </c>
      <c r="S11" s="379" t="str">
        <f>'12 лет и старше'!A962</f>
        <v>Овощной салат с кус-кусом</v>
      </c>
      <c r="T11" s="379" t="str">
        <f>'12 лет и старше'!D962</f>
        <v>100</v>
      </c>
      <c r="U11" s="31"/>
    </row>
    <row r="12" spans="1:21" s="130" customFormat="1" ht="33" customHeight="1" x14ac:dyDescent="0.25">
      <c r="A12" s="379" t="str">
        <f>'12 лет и старше'!A59:C59</f>
        <v xml:space="preserve"> Борщ с птицей и сметаной  </v>
      </c>
      <c r="B12" s="378">
        <f>'12 лет и старше'!D59</f>
        <v>250</v>
      </c>
      <c r="C12" s="164" t="str">
        <f>'12 лет и старше'!A166</f>
        <v xml:space="preserve">Суп  картофельный с крупой </v>
      </c>
      <c r="D12" s="378">
        <f>'12 лет и старше'!D166</f>
        <v>250</v>
      </c>
      <c r="E12" s="164" t="str">
        <f>'12 лет и старше'!A267</f>
        <v xml:space="preserve">Щи "Невские" </v>
      </c>
      <c r="F12" s="378">
        <f>'12 лет и старше'!D267</f>
        <v>250</v>
      </c>
      <c r="G12" s="379" t="str">
        <f>'12 лет и старше'!A376</f>
        <v>Суп -лапша с птицей</v>
      </c>
      <c r="H12" s="378">
        <f>'12 лет и старше'!D376</f>
        <v>250</v>
      </c>
      <c r="I12" s="164" t="str">
        <f>'12 лет и старше'!A478</f>
        <v xml:space="preserve">Рассольник Ленинградский со  сметаной                                                                       </v>
      </c>
      <c r="J12" s="378" t="str">
        <f>'12 лет и старше'!D478</f>
        <v>250</v>
      </c>
      <c r="K12" s="379" t="str">
        <f>'12 лет и старше'!A580</f>
        <v>Уха рыбацкая</v>
      </c>
      <c r="L12" s="378">
        <f>'12 лет и старше'!D580</f>
        <v>250</v>
      </c>
      <c r="M12" s="164" t="str">
        <f>'12 лет и старше'!A698</f>
        <v>Сырный суп на курином бульоне с гренками</v>
      </c>
      <c r="N12" s="378">
        <f>'12 лет и старше'!D698</f>
        <v>250</v>
      </c>
      <c r="O12" s="164" t="str">
        <f>'12 лет и старше'!A800</f>
        <v xml:space="preserve">Суп овощной  </v>
      </c>
      <c r="P12" s="378">
        <f>'12 лет и старше'!D800</f>
        <v>250</v>
      </c>
      <c r="Q12" s="379" t="str">
        <f>'12 лет и старше'!A887</f>
        <v xml:space="preserve">Суп гороховый  с гренками и  мясом </v>
      </c>
      <c r="R12" s="378">
        <f>'12 лет и старше'!D887</f>
        <v>250</v>
      </c>
      <c r="S12" s="164" t="str">
        <f>'12 лет и старше'!A974</f>
        <v>Куриный суп с гречкой</v>
      </c>
      <c r="T12" s="378">
        <f>'12 лет и старше'!D974</f>
        <v>250</v>
      </c>
      <c r="U12" s="31"/>
    </row>
    <row r="13" spans="1:21" s="130" customFormat="1" ht="23.25" customHeight="1" x14ac:dyDescent="0.25">
      <c r="A13" s="379" t="str">
        <f>'12 лет и старше'!A79</f>
        <v>Митболл в овсяной панировке</v>
      </c>
      <c r="B13" s="378">
        <f>'12 лет и старше'!D79</f>
        <v>100</v>
      </c>
      <c r="C13" s="379" t="str">
        <f>'12 лет и старше'!A183</f>
        <v xml:space="preserve">Гречка по-купечески </v>
      </c>
      <c r="D13" s="378">
        <f>'12 лет и старше'!D183</f>
        <v>220</v>
      </c>
      <c r="E13" s="379" t="str">
        <f>'12 лет и старше'!A284</f>
        <v xml:space="preserve">Фрикассе из курицы </v>
      </c>
      <c r="F13" s="378">
        <f>'12 лет и старше'!D284</f>
        <v>100</v>
      </c>
      <c r="G13" s="379" t="str">
        <f>'12 лет и старше'!A390</f>
        <v>Плов с мясом</v>
      </c>
      <c r="H13" s="378" t="str">
        <f>'12 лет и старше'!D390</f>
        <v>230</v>
      </c>
      <c r="I13" s="164" t="str">
        <f>'12 лет и старше'!A496</f>
        <v>Картофельное пюре</v>
      </c>
      <c r="J13" s="378">
        <f>'12 лет и старше'!D496</f>
        <v>180</v>
      </c>
      <c r="K13" s="164" t="str">
        <f>'12 лет и старше'!A595</f>
        <v>Крылья куринные барбекю</v>
      </c>
      <c r="L13" s="378">
        <f>'12 лет и старше'!D595</f>
        <v>100</v>
      </c>
      <c r="M13" s="164" t="str">
        <f>'12 лет и старше'!A720</f>
        <v xml:space="preserve">Жаркое по-домашнему   </v>
      </c>
      <c r="N13" s="378" t="str">
        <f>'12 лет и старше'!D720</f>
        <v>230</v>
      </c>
      <c r="O13" s="379" t="str">
        <f>'12 лет и старше'!A813</f>
        <v>Курица в азиатском стиле</v>
      </c>
      <c r="P13" s="378">
        <f>'12 лет и старше'!D813</f>
        <v>100</v>
      </c>
      <c r="Q13" s="379" t="str">
        <f>'12 лет и старше'!A903</f>
        <v xml:space="preserve">Азу </v>
      </c>
      <c r="R13" s="378">
        <f>'12 лет и старше'!D903</f>
        <v>100</v>
      </c>
      <c r="S13" s="164" t="str">
        <f>'12 лет и старше'!A991</f>
        <v>Паста  с курицей и  сулугуни</v>
      </c>
      <c r="T13" s="378">
        <f>'12 лет и старше'!D991</f>
        <v>220</v>
      </c>
      <c r="U13" s="31"/>
    </row>
    <row r="14" spans="1:21" s="130" customFormat="1" ht="23.25" customHeight="1" x14ac:dyDescent="0.25">
      <c r="A14" s="144" t="str">
        <f>'12 лет и старше'!A105</f>
        <v>Картофельное пюре</v>
      </c>
      <c r="B14" s="145">
        <f>'12 лет и старше'!D105</f>
        <v>180</v>
      </c>
      <c r="C14" s="142" t="str">
        <f>'12 лет и старше'!A204</f>
        <v>Чай витаминный с облепихой</v>
      </c>
      <c r="D14" s="145">
        <f>'12 лет и старше'!D204</f>
        <v>200</v>
      </c>
      <c r="E14" s="144" t="str">
        <f>'12 лет и старше'!A300</f>
        <v>Кус-кус</v>
      </c>
      <c r="F14" s="145">
        <f>'12 лет и старше'!D300</f>
        <v>180</v>
      </c>
      <c r="G14" s="142" t="str">
        <f>'12 лет и старше'!A403</f>
        <v>Напиток "Витаминный" из шиповника</v>
      </c>
      <c r="H14" s="145">
        <f>'12 лет и старше'!D403</f>
        <v>200</v>
      </c>
      <c r="I14" s="142" t="str">
        <f>'12 лет и старше'!A504</f>
        <v>Венгерский гуляш</v>
      </c>
      <c r="J14" s="145" t="str">
        <f>'12 лет и старше'!D504</f>
        <v>100</v>
      </c>
      <c r="K14" s="142" t="str">
        <f>'12 лет и старше'!A618</f>
        <v>Картофель по -деревенски</v>
      </c>
      <c r="L14" s="145">
        <f>'12 лет и старше'!D618</f>
        <v>180</v>
      </c>
      <c r="M14" s="142" t="str">
        <f>'12 лет и старше'!A735</f>
        <v xml:space="preserve">Чай"Витаминнизированный" </v>
      </c>
      <c r="N14" s="145" t="str">
        <f>'12 лет и старше'!D720</f>
        <v>230</v>
      </c>
      <c r="O14" s="142" t="str">
        <f>'12 лет и старше'!A830</f>
        <v>Булгур отварной</v>
      </c>
      <c r="P14" s="145">
        <f>'12 лет и старше'!D830</f>
        <v>180</v>
      </c>
      <c r="Q14" s="142" t="str">
        <f>'12 лет и старше'!A913</f>
        <v xml:space="preserve">Гречка рассыпчатая </v>
      </c>
      <c r="R14" s="145">
        <f>'12 лет и старше'!D913</f>
        <v>180</v>
      </c>
      <c r="S14" s="142" t="str">
        <f>'12 лет и старше'!A1009</f>
        <v>Напиток виноградный</v>
      </c>
      <c r="T14" s="145">
        <f>'12 лет и старше'!D1009</f>
        <v>200</v>
      </c>
      <c r="U14" s="31"/>
    </row>
    <row r="15" spans="1:21" s="130" customFormat="1" ht="23.25" customHeight="1" x14ac:dyDescent="0.25">
      <c r="A15" s="142" t="str">
        <f>'12 лет и старше'!A113</f>
        <v>Напиток "Витаминный" сухофрукты</v>
      </c>
      <c r="B15" s="145">
        <f>'12 лет и старше'!D113</f>
        <v>200</v>
      </c>
      <c r="C15" s="144" t="str">
        <f>'12 лет и старше'!A209</f>
        <v>Хлеб "Николаевский"</v>
      </c>
      <c r="D15" s="142" t="str">
        <f>'12 лет и старше'!D209</f>
        <v>26</v>
      </c>
      <c r="E15" s="142" t="str">
        <f>'12 лет и старше'!A305</f>
        <v>Напиток клубничный</v>
      </c>
      <c r="F15" s="145" t="str">
        <f>'12 лет и старше'!D305</f>
        <v>200</v>
      </c>
      <c r="G15" s="142" t="str">
        <f>'12 лет и старше'!A407</f>
        <v>Хлеб "Пшеничный" витаминизированный</v>
      </c>
      <c r="H15" s="145">
        <f>'12 лет и старше'!D407</f>
        <v>18</v>
      </c>
      <c r="I15" s="142" t="str">
        <f>'12 лет и старше'!A521</f>
        <v>Напиток из смородины</v>
      </c>
      <c r="J15" s="145" t="str">
        <f>'12 лет и старше'!D521</f>
        <v>200</v>
      </c>
      <c r="K15" s="142" t="str">
        <f>'12 лет и старше'!A629</f>
        <v>Чай с чебрецом</v>
      </c>
      <c r="L15" s="145">
        <f>'12 лет и старше'!D629</f>
        <v>200</v>
      </c>
      <c r="M15" s="142" t="str">
        <f>'12 лет и старше'!A740</f>
        <v>Хлеб "Николаевский"</v>
      </c>
      <c r="N15" s="145">
        <f>'12 лет и старше'!D735</f>
        <v>200</v>
      </c>
      <c r="O15" s="142" t="str">
        <f>'12 лет и старше'!A836</f>
        <v>Напиток клубничный</v>
      </c>
      <c r="P15" s="142" t="str">
        <f>'12 лет и старше'!D836</f>
        <v>200</v>
      </c>
      <c r="Q15" s="142" t="str">
        <f>'12 лет и старше'!A918</f>
        <v>Напиток "Манго-абрикос"</v>
      </c>
      <c r="R15" s="145">
        <f>'12 лет и старше'!D918</f>
        <v>200</v>
      </c>
      <c r="S15" s="142" t="str">
        <f>'12 лет и старше'!A1014</f>
        <v>Хлеб "Николаевский"</v>
      </c>
      <c r="T15" s="142" t="str">
        <f>'12 лет и старше'!D1014</f>
        <v>26</v>
      </c>
      <c r="U15" s="31"/>
    </row>
    <row r="16" spans="1:21" s="130" customFormat="1" ht="23.25" customHeight="1" x14ac:dyDescent="0.25">
      <c r="A16" s="142" t="str">
        <f>'12 лет и старше'!A117</f>
        <v>Хлеб "Николаевский"</v>
      </c>
      <c r="B16" s="142" t="str">
        <f>'12 лет и старше'!D117</f>
        <v>13</v>
      </c>
      <c r="C16" s="142" t="str">
        <f>'12 лет и старше'!A210</f>
        <v>Хлеб "Пшеничный" витаминизированный</v>
      </c>
      <c r="D16" s="142" t="str">
        <f>'12 лет и старше'!D210</f>
        <v>48</v>
      </c>
      <c r="E16" s="142" t="str">
        <f>'12 лет и старше'!A309</f>
        <v>Хлеб "Пшеничный" витаминизированный</v>
      </c>
      <c r="F16" s="145">
        <f>'12 лет и старше'!D309</f>
        <v>36</v>
      </c>
      <c r="G16" s="142" t="str">
        <f>'12 лет и старше'!A408</f>
        <v>Хлеб "Николаевский"</v>
      </c>
      <c r="H16" s="145" t="str">
        <f>'12 лет и старше'!D408</f>
        <v>28</v>
      </c>
      <c r="I16" s="142" t="str">
        <f>'12 лет и старше'!A525</f>
        <v>Хлеб "Пшеничный" витаминизированный</v>
      </c>
      <c r="J16" s="145">
        <f>'12 лет и старше'!D525</f>
        <v>18</v>
      </c>
      <c r="K16" s="142" t="str">
        <f>'12 лет и старше'!A634</f>
        <v>Хлеб "Пшеничный" витаминизированный</v>
      </c>
      <c r="L16" s="145">
        <f>'12 лет и старше'!D634</f>
        <v>18</v>
      </c>
      <c r="M16" s="142"/>
      <c r="N16" s="142"/>
      <c r="O16" s="142" t="str">
        <f>'12 лет и старше'!A840</f>
        <v>Хлеб "Николаевский"</v>
      </c>
      <c r="P16" s="142" t="str">
        <f>'12 лет и старше'!D840</f>
        <v>22</v>
      </c>
      <c r="Q16" s="142" t="str">
        <f>'12 лет и старше'!A923</f>
        <v>Хлеб "Николаевский"</v>
      </c>
      <c r="R16" s="142" t="str">
        <f>'12 лет и старше'!D923</f>
        <v>26</v>
      </c>
      <c r="S16" s="142" t="str">
        <f>'12 лет и старше'!A1015</f>
        <v>Хлеб "Пшеничный" витаминизированный</v>
      </c>
      <c r="T16" s="142" t="str">
        <f>'12 лет и старше'!D1015</f>
        <v>24</v>
      </c>
      <c r="U16" s="31"/>
    </row>
    <row r="17" spans="1:21" s="130" customFormat="1" ht="34.5" customHeight="1" x14ac:dyDescent="0.25">
      <c r="A17" s="384" t="str">
        <f>'12 лет и старше'!A118:C118</f>
        <v>Хлеб "Пшеничный" витаминизированный</v>
      </c>
      <c r="B17" s="300" t="str">
        <f>'12 лет и старше'!D118</f>
        <v>22</v>
      </c>
      <c r="C17" s="144"/>
      <c r="D17" s="142"/>
      <c r="E17" s="142" t="str">
        <f>'12 лет и старше'!A310</f>
        <v>Хлеб "Николаевский"</v>
      </c>
      <c r="F17" s="145" t="str">
        <f>'12 лет и старше'!D310</f>
        <v>28</v>
      </c>
      <c r="G17" s="142"/>
      <c r="H17" s="143"/>
      <c r="I17" s="144" t="str">
        <f>'12 лет и старше'!A526</f>
        <v>Хлеб "Николаевский"</v>
      </c>
      <c r="J17" s="145" t="str">
        <f>'12 лет и старше'!D526</f>
        <v>28</v>
      </c>
      <c r="K17" s="144" t="str">
        <f>'12 лет и старше'!A635</f>
        <v>Хлеб "Николаевский"</v>
      </c>
      <c r="L17" s="143" t="str">
        <f>'12 лет и старше'!D635</f>
        <v>28</v>
      </c>
      <c r="M17" s="142"/>
      <c r="N17" s="144"/>
      <c r="O17" s="142" t="str">
        <f>'12 лет и старше'!A841</f>
        <v>Хлеб "Пшеничный" витаминизированный</v>
      </c>
      <c r="P17" s="143" t="str">
        <f>'12 лет и старше'!D841</f>
        <v>22</v>
      </c>
      <c r="Q17" s="142" t="str">
        <f>'12 лет и старше'!A924</f>
        <v>Хлеб "Пшеничный" витаминизированный</v>
      </c>
      <c r="R17" s="142" t="str">
        <f>'12 лет и старше'!D924</f>
        <v>44</v>
      </c>
      <c r="S17" s="142"/>
      <c r="T17" s="144"/>
      <c r="U17" s="31"/>
    </row>
    <row r="18" spans="1:2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31"/>
      <c r="M18" s="25"/>
      <c r="N18" s="25"/>
      <c r="O18" s="25"/>
      <c r="P18" s="25"/>
      <c r="Q18" s="25"/>
      <c r="R18" s="25"/>
      <c r="S18" s="25"/>
      <c r="T18" s="25"/>
      <c r="U18" s="25"/>
    </row>
    <row r="19" spans="1:2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131"/>
      <c r="M19" s="25"/>
      <c r="N19" s="25"/>
      <c r="O19" s="25"/>
      <c r="P19" s="25"/>
      <c r="Q19" s="25"/>
      <c r="R19" s="25"/>
      <c r="S19" s="25"/>
      <c r="T19" s="25"/>
      <c r="U19" s="25"/>
    </row>
    <row r="20" spans="1:21" ht="15" customHeight="1" x14ac:dyDescent="0.25">
      <c r="A20" s="138" t="s">
        <v>27</v>
      </c>
      <c r="B20" s="138" t="s">
        <v>40</v>
      </c>
      <c r="C20" s="138" t="s">
        <v>28</v>
      </c>
      <c r="D20" s="138" t="s">
        <v>40</v>
      </c>
      <c r="E20" s="138" t="s">
        <v>31</v>
      </c>
      <c r="F20" s="138" t="s">
        <v>40</v>
      </c>
      <c r="G20" s="138" t="s">
        <v>29</v>
      </c>
      <c r="H20" s="138" t="s">
        <v>40</v>
      </c>
      <c r="I20" s="138" t="s">
        <v>30</v>
      </c>
      <c r="J20" s="138" t="s">
        <v>40</v>
      </c>
      <c r="K20" s="138" t="s">
        <v>32</v>
      </c>
      <c r="L20" s="138" t="s">
        <v>40</v>
      </c>
      <c r="M20" s="138" t="s">
        <v>33</v>
      </c>
      <c r="N20" s="138" t="s">
        <v>40</v>
      </c>
      <c r="O20" s="138" t="s">
        <v>36</v>
      </c>
      <c r="P20" s="138" t="s">
        <v>40</v>
      </c>
      <c r="Q20" s="138" t="s">
        <v>35</v>
      </c>
      <c r="R20" s="138" t="s">
        <v>40</v>
      </c>
      <c r="S20" s="138" t="s">
        <v>43</v>
      </c>
      <c r="T20" s="138" t="s">
        <v>40</v>
      </c>
      <c r="U20" s="25"/>
    </row>
    <row r="21" spans="1:21" ht="15" customHeight="1" x14ac:dyDescent="0.25">
      <c r="A21" s="139" t="s">
        <v>42</v>
      </c>
      <c r="B21" s="139"/>
      <c r="C21" s="139" t="s">
        <v>42</v>
      </c>
      <c r="D21" s="140"/>
      <c r="E21" s="139" t="s">
        <v>42</v>
      </c>
      <c r="F21" s="140"/>
      <c r="G21" s="139" t="s">
        <v>42</v>
      </c>
      <c r="H21" s="141"/>
      <c r="I21" s="139" t="s">
        <v>42</v>
      </c>
      <c r="J21" s="140"/>
      <c r="K21" s="139" t="s">
        <v>42</v>
      </c>
      <c r="L21" s="140"/>
      <c r="M21" s="139" t="s">
        <v>42</v>
      </c>
      <c r="N21" s="140"/>
      <c r="O21" s="139" t="s">
        <v>42</v>
      </c>
      <c r="P21" s="140"/>
      <c r="Q21" s="139" t="s">
        <v>42</v>
      </c>
      <c r="R21" s="140"/>
      <c r="S21" s="139" t="s">
        <v>42</v>
      </c>
      <c r="T21" s="141"/>
      <c r="U21" s="25"/>
    </row>
    <row r="22" spans="1:21" ht="26.25" customHeight="1" x14ac:dyDescent="0.25">
      <c r="A22" s="142" t="str">
        <f>'12 лет и старше'!A1024</f>
        <v>Фрукт в ассортименте</v>
      </c>
      <c r="B22" s="145">
        <f>'12 лет и старше'!D1024</f>
        <v>100</v>
      </c>
      <c r="C22" s="142" t="str">
        <f>'12 лет и старше'!A1137</f>
        <v>Карпачо из овощей</v>
      </c>
      <c r="D22" s="145">
        <f>'12 лет и старше'!D1137</f>
        <v>100</v>
      </c>
      <c r="E22" s="164" t="str">
        <f>'12 лет и старше'!A1267</f>
        <v>Закуска из свежих огурцов</v>
      </c>
      <c r="F22" s="142" t="str">
        <f>'12 лет и старше'!D1267</f>
        <v>100</v>
      </c>
      <c r="G22" s="142" t="str">
        <f>'12 лет и старше'!A1365</f>
        <v>Рыбный киш с брокколи</v>
      </c>
      <c r="H22" s="145">
        <f>'12 лет и старше'!D1365</f>
        <v>140</v>
      </c>
      <c r="I22" s="142" t="str">
        <f>'12 лет и старше'!A1478</f>
        <v>Гранола с ягодным соусом</v>
      </c>
      <c r="J22" s="142" t="str">
        <f>'12 лет и старше'!D1478</f>
        <v>180</v>
      </c>
      <c r="K22" s="142" t="str">
        <f>'12 лет и старше'!A1585</f>
        <v>Бутерброд с моцареллой</v>
      </c>
      <c r="L22" s="145">
        <f>'12 лет и старше'!D1585</f>
        <v>50</v>
      </c>
      <c r="M22" s="142" t="str">
        <f>'12 лет и старше'!A1678</f>
        <v>Закуска  из квашенной капусты</v>
      </c>
      <c r="N22" s="145">
        <f>'12 лет и старше'!D1678</f>
        <v>100</v>
      </c>
      <c r="O22" s="144" t="str">
        <f>'12 лет и старше'!A1771</f>
        <v>томаты  свежие грунтовые</v>
      </c>
      <c r="P22" s="145">
        <f>'12 лет и старше'!D1771</f>
        <v>100</v>
      </c>
      <c r="Q22" s="142"/>
      <c r="R22" s="145"/>
      <c r="S22" s="142" t="str">
        <f>'12 лет и старше'!A1973</f>
        <v>Салат "Коул-слоул"</v>
      </c>
      <c r="T22" s="145">
        <f>'12 лет и старше'!D1973</f>
        <v>100</v>
      </c>
    </row>
    <row r="23" spans="1:21" ht="25.5" customHeight="1" x14ac:dyDescent="0.25">
      <c r="A23" s="142" t="str">
        <f>'12 лет и старше'!A1025</f>
        <v xml:space="preserve">Гречка по-купечески </v>
      </c>
      <c r="B23" s="145">
        <f>'12 лет и старше'!D1025</f>
        <v>230</v>
      </c>
      <c r="C23" s="142" t="str">
        <f>'12 лет и старше'!A1156</f>
        <v xml:space="preserve">Шакшука </v>
      </c>
      <c r="D23" s="145">
        <f>'12 лет и старше'!D1156</f>
        <v>180</v>
      </c>
      <c r="E23" s="142" t="str">
        <f>'12 лет и старше'!A1274</f>
        <v>Митболл в овсяной панировке</v>
      </c>
      <c r="F23" s="145">
        <f>'12 лет и старше'!D1274</f>
        <v>100</v>
      </c>
      <c r="G23" s="144" t="str">
        <f>'12 лет и старше'!A1385</f>
        <v>Крем суп-Минестроне</v>
      </c>
      <c r="H23" s="145">
        <f>'12 лет и старше'!D1385</f>
        <v>270</v>
      </c>
      <c r="I23" s="142" t="str">
        <f>'12 лет и старше'!A1492</f>
        <v>Курица в азиатском стиле</v>
      </c>
      <c r="J23" s="142">
        <f>'12 лет и старше'!D1492</f>
        <v>100</v>
      </c>
      <c r="K23" s="142" t="str">
        <f>'12 лет и старше'!A1588</f>
        <v>Творожная запеканка с ягодным соусом</v>
      </c>
      <c r="L23" s="145" t="str">
        <f>'12 лет и старше'!D1588</f>
        <v>150</v>
      </c>
      <c r="M23" s="142" t="str">
        <f>'12 лет и старше'!A1683</f>
        <v>Венгерский гуляш</v>
      </c>
      <c r="N23" s="142" t="str">
        <f>'12 лет и старше'!D1683</f>
        <v>100</v>
      </c>
      <c r="O23" s="144" t="str">
        <f>'12 лет и старше'!A1780</f>
        <v>Крабовый фишболл</v>
      </c>
      <c r="P23" s="145">
        <f>'12 лет и старше'!D1780</f>
        <v>100</v>
      </c>
      <c r="Q23" s="142" t="str">
        <f>'12 лет и старше'!A1865</f>
        <v xml:space="preserve">Гречка по-купечески </v>
      </c>
      <c r="R23" s="145">
        <f>'12 лет и старше'!D1865</f>
        <v>270</v>
      </c>
      <c r="S23" s="144" t="str">
        <f>'12 лет и старше'!A1985</f>
        <v>Крылья куринные барбекю</v>
      </c>
      <c r="T23" s="145">
        <f>'12 лет и старше'!D1985</f>
        <v>100</v>
      </c>
    </row>
    <row r="24" spans="1:21" ht="23.25" customHeight="1" x14ac:dyDescent="0.25">
      <c r="A24" s="142" t="str">
        <f>'12 лет и старше'!A1046:C1046</f>
        <v>Салат овощной с зеленым горошком</v>
      </c>
      <c r="B24" s="145" t="str">
        <f>'12 лет и старше'!D1046</f>
        <v>100</v>
      </c>
      <c r="C24" s="142" t="str">
        <f>'12 лет и старше'!A1173</f>
        <v>Шоколадный трайфл</v>
      </c>
      <c r="D24" s="145">
        <f>'12 лет и старше'!D1173</f>
        <v>180</v>
      </c>
      <c r="E24" s="142" t="str">
        <f>'12 лет и старше'!A1300</f>
        <v>Картофельное пюре</v>
      </c>
      <c r="F24" s="145">
        <f>'12 лет и старше'!D1300</f>
        <v>180</v>
      </c>
      <c r="G24" s="142" t="str">
        <f>'12 лет и старше'!A1407</f>
        <v>Чай витаминный с шиповником</v>
      </c>
      <c r="H24" s="145">
        <f>'12 лет и старше'!D1407</f>
        <v>200</v>
      </c>
      <c r="I24" s="142" t="str">
        <f>'12 лет и старше'!A1509</f>
        <v>Булгур отварной</v>
      </c>
      <c r="J24" s="142">
        <f>'12 лет и старше'!D1509</f>
        <v>180</v>
      </c>
      <c r="K24" s="142" t="str">
        <f>'12 лет и старше'!A1608</f>
        <v>Какао с маршмеллоу</v>
      </c>
      <c r="L24" s="145">
        <f>'12 лет и старше'!D1608</f>
        <v>200</v>
      </c>
      <c r="M24" s="142" t="str">
        <f>'12 лет и старше'!A1699</f>
        <v>Кус-кус</v>
      </c>
      <c r="N24" s="145">
        <f>'12 лет и старше'!D1699</f>
        <v>180</v>
      </c>
      <c r="O24" s="142" t="str">
        <f>'12 лет и старше'!A1796</f>
        <v>Картофельное пюре</v>
      </c>
      <c r="P24" s="145">
        <f>'12 лет и старше'!D1796</f>
        <v>180</v>
      </c>
      <c r="Q24" s="142" t="str">
        <f>'12 лет и старше'!A1886</f>
        <v>Ситник с инжиром</v>
      </c>
      <c r="R24" s="145">
        <f>'12 лет и старше'!D1886</f>
        <v>50</v>
      </c>
      <c r="S24" s="142" t="str">
        <f>'12 лет и старше'!A2008</f>
        <v>Картофель по -деревенски</v>
      </c>
      <c r="T24" s="145">
        <f>'12 лет и старше'!D2008</f>
        <v>180</v>
      </c>
    </row>
    <row r="25" spans="1:21" ht="24.75" customHeight="1" x14ac:dyDescent="0.25">
      <c r="A25" s="142" t="str">
        <f>'12 лет и старше'!A1059</f>
        <v>Напиток клубничный</v>
      </c>
      <c r="B25" s="145" t="str">
        <f>'12 лет и старше'!D1059</f>
        <v>200</v>
      </c>
      <c r="C25" s="142" t="str">
        <f>'12 лет и старше'!A1189</f>
        <v>Напиток "Смородина-яблоко"</v>
      </c>
      <c r="D25" s="142" t="str">
        <f>'12 лет и старше'!D1189</f>
        <v>200</v>
      </c>
      <c r="E25" s="142" t="str">
        <f>'12 лет и старше'!A1308</f>
        <v>Напиток сливовый</v>
      </c>
      <c r="F25" s="145">
        <f>'12 лет и старше'!D1308</f>
        <v>200</v>
      </c>
      <c r="G25" s="142" t="str">
        <f>'12 лет и старше'!A1412</f>
        <v>Хлеб "Пшеничный" витаминизированный</v>
      </c>
      <c r="H25" s="142" t="str">
        <f>'12 лет и старше'!D1412</f>
        <v>44</v>
      </c>
      <c r="I25" s="142" t="str">
        <f>'12 лет и старше'!A1515</f>
        <v>Напиток "Манго-абрикос"</v>
      </c>
      <c r="J25" s="142">
        <f>'12 лет и старше'!D1515</f>
        <v>200</v>
      </c>
      <c r="K25" s="142" t="str">
        <f>'12 лет и старше'!A1616</f>
        <v>Фрукт в ассортименте</v>
      </c>
      <c r="L25" s="145">
        <f>'12 лет и старше'!D1616</f>
        <v>120</v>
      </c>
      <c r="M25" s="142" t="str">
        <f>'12 лет и старше'!A1710</f>
        <v>Напиток виноградный</v>
      </c>
      <c r="N25" s="145">
        <f>'12 лет и старше'!D1710</f>
        <v>200</v>
      </c>
      <c r="O25" s="142" t="str">
        <f>'12 лет и старше'!A1804</f>
        <v>Напиток "Витаминный" сухофрукты</v>
      </c>
      <c r="P25" s="145">
        <f>'12 лет и старше'!D1804</f>
        <v>200</v>
      </c>
      <c r="Q25" s="142" t="str">
        <f>'12 лет и старше'!A1897</f>
        <v>Напиток "Смородина-яблоко"</v>
      </c>
      <c r="R25" s="145" t="str">
        <f>'12 лет и старше'!D1897</f>
        <v>200</v>
      </c>
      <c r="S25" s="142" t="str">
        <f>'12 лет и старше'!A2019</f>
        <v>Чай витаминный с облепихой</v>
      </c>
      <c r="T25" s="145">
        <f>'12 лет и старше'!D2019</f>
        <v>200</v>
      </c>
    </row>
    <row r="26" spans="1:21" ht="22.5" customHeight="1" x14ac:dyDescent="0.25">
      <c r="A26" s="142" t="str">
        <f>'12 лет и старше'!A1063</f>
        <v>Хлеб "Николаевский"</v>
      </c>
      <c r="B26" s="145" t="str">
        <f>'12 лет и старше'!D1063</f>
        <v>28</v>
      </c>
      <c r="C26" s="144" t="str">
        <f>'12 лет и старше'!A1194</f>
        <v>Хлеб "Николаевский"</v>
      </c>
      <c r="D26" s="142" t="str">
        <f>'12 лет и старше'!D1194</f>
        <v>56</v>
      </c>
      <c r="E26" s="142" t="str">
        <f>'12 лет и старше'!A1312</f>
        <v>Хлеб "Пшеничный" витаминизированный</v>
      </c>
      <c r="F26" s="142" t="str">
        <f>'12 лет и старше'!D1312</f>
        <v>32</v>
      </c>
      <c r="G26" s="142"/>
      <c r="H26" s="143"/>
      <c r="I26" s="142" t="str">
        <f>'12 лет и старше'!A1520</f>
        <v>Хлеб "Пшеничный" витаминизированный</v>
      </c>
      <c r="J26" s="142">
        <f>'12 лет и старше'!D1520</f>
        <v>18</v>
      </c>
      <c r="K26" s="142"/>
      <c r="L26" s="143"/>
      <c r="M26" s="142" t="str">
        <f>'12 лет и старше'!A1714</f>
        <v>Хлеб "Пшеничный" витаминизированный</v>
      </c>
      <c r="N26" s="142" t="str">
        <f>'12 лет и старше'!D1714</f>
        <v>32</v>
      </c>
      <c r="O26" s="142" t="str">
        <f>'12 лет и старше'!A1809</f>
        <v>Хлеб "Николаевский"</v>
      </c>
      <c r="P26" s="142" t="str">
        <f>'12 лет и старше'!D1809</f>
        <v>28</v>
      </c>
      <c r="Q26" s="142" t="str">
        <f>'12 лет и старше'!A1902</f>
        <v>Хлеб "Николаевский"</v>
      </c>
      <c r="R26" s="145" t="str">
        <f>'12 лет и старше'!D1902</f>
        <v>32</v>
      </c>
      <c r="S26" s="142" t="str">
        <f>'12 лет и старше'!A2024</f>
        <v>Хлеб "Николаевский"</v>
      </c>
      <c r="T26" s="142" t="str">
        <f>'12 лет и старше'!D2024</f>
        <v>14</v>
      </c>
    </row>
    <row r="27" spans="1:21" ht="22.5" customHeight="1" x14ac:dyDescent="0.25">
      <c r="A27" s="380" t="s">
        <v>317</v>
      </c>
      <c r="B27" s="381"/>
      <c r="C27" s="380" t="s">
        <v>317</v>
      </c>
      <c r="D27" s="381"/>
      <c r="E27" s="380" t="s">
        <v>317</v>
      </c>
      <c r="F27" s="381"/>
      <c r="G27" s="380" t="s">
        <v>317</v>
      </c>
      <c r="H27" s="381"/>
      <c r="I27" s="380" t="s">
        <v>317</v>
      </c>
      <c r="J27" s="382"/>
      <c r="K27" s="380" t="s">
        <v>317</v>
      </c>
      <c r="L27" s="383"/>
      <c r="M27" s="380" t="s">
        <v>317</v>
      </c>
      <c r="N27" s="382"/>
      <c r="O27" s="380" t="s">
        <v>317</v>
      </c>
      <c r="P27" s="382"/>
      <c r="Q27" s="380" t="s">
        <v>317</v>
      </c>
      <c r="R27" s="381"/>
      <c r="S27" s="380" t="s">
        <v>317</v>
      </c>
      <c r="T27" s="382"/>
    </row>
    <row r="28" spans="1:21" ht="22.5" customHeight="1" x14ac:dyDescent="0.25">
      <c r="A28" s="503" t="str">
        <f>'12 лет и старше'!A1065</f>
        <v>Свежий салат из моркови и яблок</v>
      </c>
      <c r="B28" s="145">
        <f>'12 лет и старше'!D1065</f>
        <v>100</v>
      </c>
      <c r="C28" s="144" t="str">
        <f>'12 лет и старше'!A1196</f>
        <v>Салат из стручковой фасоли</v>
      </c>
      <c r="D28" s="145">
        <f>'12 лет и старше'!D1196</f>
        <v>100</v>
      </c>
      <c r="E28" s="142" t="str">
        <f>'12 лет и старше'!A1314</f>
        <v>Салат  из капусты с томатом</v>
      </c>
      <c r="F28" s="145">
        <f>'12 лет и старше'!D1314</f>
        <v>100</v>
      </c>
      <c r="G28" s="142" t="str">
        <f>'12 лет и старше'!A1414</f>
        <v>Салат с томатами, сыром и гренками</v>
      </c>
      <c r="H28" s="145">
        <f>'12 лет и старше'!D1414</f>
        <v>100</v>
      </c>
      <c r="I28" s="142" t="str">
        <f>'12 лет и старше'!A1522</f>
        <v>Салат "Коул-слоул"</v>
      </c>
      <c r="J28" s="145">
        <f>'12 лет и старше'!D1522</f>
        <v>100</v>
      </c>
      <c r="K28" s="142" t="str">
        <f>'12 лет и старше'!A1619</f>
        <v>Закуска из свежих огурцов</v>
      </c>
      <c r="L28" s="142" t="str">
        <f>'12 лет и старше'!D1619</f>
        <v>100</v>
      </c>
      <c r="M28" s="142" t="str">
        <f>'12 лет и старше'!A1716</f>
        <v>Карпачо из овощей</v>
      </c>
      <c r="N28" s="145">
        <f>'12 лет и старше'!D1716</f>
        <v>100</v>
      </c>
      <c r="O28" s="142" t="str">
        <f>'12 лет и старше'!A1811</f>
        <v>Салат из стручковой фасоли</v>
      </c>
      <c r="P28" s="145">
        <f>'12 лет и старше'!D1811</f>
        <v>100</v>
      </c>
      <c r="Q28" s="142" t="str">
        <f>'12 лет и старше'!A1904</f>
        <v>Салат с томатами и гренками</v>
      </c>
      <c r="R28" s="145">
        <f>'12 лет и старше'!D1904</f>
        <v>100</v>
      </c>
      <c r="S28" s="142" t="str">
        <f>'12 лет и старше'!A2026</f>
        <v>Овощной салат с кус-кусом</v>
      </c>
      <c r="T28" s="142" t="str">
        <f>'12 лет и старше'!D2026</f>
        <v>100</v>
      </c>
    </row>
    <row r="29" spans="1:21" ht="22.5" customHeight="1" x14ac:dyDescent="0.25">
      <c r="A29" s="511" t="str">
        <f>'12 лет и старше'!A1077</f>
        <v>Суп -лапша с птицей</v>
      </c>
      <c r="B29" s="145">
        <f>'12 лет и старше'!D1077</f>
        <v>250</v>
      </c>
      <c r="C29" s="144" t="str">
        <f>'12 лет и старше'!A1206</f>
        <v xml:space="preserve">Рассольник Ленинградский со  сметаной                                                                       </v>
      </c>
      <c r="D29" s="145" t="str">
        <f>'12 лет и старше'!D1206</f>
        <v>250</v>
      </c>
      <c r="E29" s="142" t="str">
        <f>'12 лет и старше'!A1324</f>
        <v>Финская уха</v>
      </c>
      <c r="F29" s="145">
        <f>'12 лет и старше'!D1324</f>
        <v>250</v>
      </c>
      <c r="G29" s="142" t="str">
        <f>'12 лет и старше'!A1424</f>
        <v xml:space="preserve"> Борщ с птицей и сметаной  </v>
      </c>
      <c r="H29" s="145">
        <f>'12 лет и старше'!D1424</f>
        <v>250</v>
      </c>
      <c r="I29" s="142" t="str">
        <f>'12 лет и старше'!A1534</f>
        <v>Сырный суп на курином бульоне с гренками</v>
      </c>
      <c r="J29" s="145">
        <f>'12 лет и старше'!D1534</f>
        <v>250</v>
      </c>
      <c r="K29" s="142" t="str">
        <f>'12 лет и старше'!A1626</f>
        <v>Щи "Невские" с птицей</v>
      </c>
      <c r="L29" s="145">
        <f>'12 лет и старше'!D1626</f>
        <v>250</v>
      </c>
      <c r="M29" s="142" t="str">
        <f>'12 лет и старше'!A1722</f>
        <v xml:space="preserve">Рассольник Ленинградский со  сметаной                                                                       </v>
      </c>
      <c r="N29" s="145" t="str">
        <f>'12 лет и старше'!D1722</f>
        <v>250</v>
      </c>
      <c r="O29" s="142" t="str">
        <f>'12 лет и старше'!A1821</f>
        <v xml:space="preserve">Суп гороховый  с гренками и  мясом </v>
      </c>
      <c r="P29" s="145">
        <f>'12 лет и старше'!D1821</f>
        <v>250</v>
      </c>
      <c r="Q29" s="142" t="str">
        <f>'12 лет и старше'!A1914</f>
        <v>Суп -лапша с птицей</v>
      </c>
      <c r="R29" s="145">
        <f>'12 лет и старше'!D1914</f>
        <v>250</v>
      </c>
      <c r="S29" s="142" t="str">
        <f>'12 лет и старше'!A2038</f>
        <v>Куриный суп с гречкой</v>
      </c>
      <c r="T29" s="145">
        <f>'12 лет и старше'!D2038</f>
        <v>250</v>
      </c>
    </row>
    <row r="30" spans="1:21" ht="22.5" customHeight="1" x14ac:dyDescent="0.25">
      <c r="A30" s="504" t="str">
        <f>'12 лет и старше'!A1091</f>
        <v>Митболл в овсяной панировке</v>
      </c>
      <c r="B30" s="145">
        <f>'12 лет и старше'!D1091</f>
        <v>100</v>
      </c>
      <c r="C30" s="142" t="str">
        <f>'12 лет и старше'!A1224</f>
        <v>Булгур отварной</v>
      </c>
      <c r="D30" s="145">
        <f>'12 лет и старше'!D1224</f>
        <v>180</v>
      </c>
      <c r="E30" s="142" t="str">
        <f>'12 лет и старше'!A1340</f>
        <v>Плов с мясом</v>
      </c>
      <c r="F30" s="145" t="str">
        <f>'12 лет и старше'!D1340</f>
        <v>230</v>
      </c>
      <c r="G30" s="142" t="str">
        <f>'12 лет и старше'!A1444</f>
        <v xml:space="preserve">Фрикассе из курицы </v>
      </c>
      <c r="H30" s="145">
        <f>'12 лет и старше'!D1444</f>
        <v>100</v>
      </c>
      <c r="I30" s="142" t="str">
        <f>'12 лет и старше'!A1556</f>
        <v xml:space="preserve">Жаркое по-домашнему   </v>
      </c>
      <c r="J30" s="145" t="str">
        <f>'12 лет и старше'!D1556</f>
        <v>230</v>
      </c>
      <c r="K30" s="142" t="str">
        <f>'12 лет и старше'!A1643</f>
        <v>Мясо по-Сибирски</v>
      </c>
      <c r="L30" s="145">
        <f>'12 лет и старше'!D1643</f>
        <v>100</v>
      </c>
      <c r="M30" s="142" t="str">
        <f>'12 лет и старше'!A1740</f>
        <v>Паста  с курицей и  сулугуни</v>
      </c>
      <c r="N30" s="145">
        <f>'12 лет и старше'!D1740</f>
        <v>220</v>
      </c>
      <c r="O30" s="142" t="str">
        <f>'12 лет и старше'!A1837</f>
        <v xml:space="preserve">Азу </v>
      </c>
      <c r="P30" s="145">
        <f>'12 лет и старше'!D1837</f>
        <v>100</v>
      </c>
      <c r="Q30" s="142" t="str">
        <f>'12 лет и старше'!A1928</f>
        <v>Митболл в овсяной панировке</v>
      </c>
      <c r="R30" s="145">
        <f>'12 лет и старше'!D1928</f>
        <v>100</v>
      </c>
      <c r="S30" s="142" t="str">
        <f>'12 лет и старше'!A2055</f>
        <v>Паста  с курицей и  сулугуни</v>
      </c>
      <c r="T30" s="145">
        <f>'12 лет и старше'!D2055</f>
        <v>220</v>
      </c>
    </row>
    <row r="31" spans="1:21" ht="22.5" customHeight="1" x14ac:dyDescent="0.25">
      <c r="A31" s="505" t="str">
        <f>'12 лет и старше'!A1117</f>
        <v>Картофельное пюре</v>
      </c>
      <c r="B31" s="145">
        <f>'12 лет и старше'!D1117</f>
        <v>180</v>
      </c>
      <c r="C31" s="142" t="str">
        <f>'12 лет и старше'!A1230</f>
        <v>Рыбный фишболл</v>
      </c>
      <c r="D31" s="145">
        <f>'12 лет и старше'!D1230</f>
        <v>100</v>
      </c>
      <c r="E31" s="142" t="str">
        <f>'12 лет и старше'!A1353</f>
        <v>Напиток из сухофруктов</v>
      </c>
      <c r="F31" s="145">
        <f>'12 лет и старше'!D1353</f>
        <v>200</v>
      </c>
      <c r="G31" s="142" t="str">
        <f>'12 лет и старше'!A1460</f>
        <v>Кус-кус</v>
      </c>
      <c r="H31" s="145">
        <f>'12 лет и старше'!D1460</f>
        <v>180</v>
      </c>
      <c r="I31" s="142" t="str">
        <f>'12 лет и старше'!A1571</f>
        <v>Напиток виноградный</v>
      </c>
      <c r="J31" s="145">
        <f>'12 лет и старше'!D1571</f>
        <v>200</v>
      </c>
      <c r="K31" s="142" t="str">
        <f>'12 лет и старше'!A1654</f>
        <v>Картофель по -деревенски</v>
      </c>
      <c r="L31" s="145">
        <f>'12 лет и старше'!D1654</f>
        <v>180</v>
      </c>
      <c r="M31" s="142" t="str">
        <f>'12 лет и старше'!A1758</f>
        <v>Напиток "Манго-абрикос"</v>
      </c>
      <c r="N31" s="145">
        <f>'12 лет и старше'!D1758</f>
        <v>200</v>
      </c>
      <c r="O31" s="142" t="str">
        <f>'12 лет и старше'!A1847</f>
        <v>Рис отварной</v>
      </c>
      <c r="P31" s="145">
        <f>'12 лет и старше'!D1847</f>
        <v>180</v>
      </c>
      <c r="Q31" s="142" t="str">
        <f>'12 лет и старше'!A1954</f>
        <v>Картофельное пюре</v>
      </c>
      <c r="R31" s="145">
        <f>'12 лет и старше'!D1954</f>
        <v>180</v>
      </c>
      <c r="S31" s="142" t="str">
        <f>'12 лет и старше'!A2073</f>
        <v>Напиток виноградный</v>
      </c>
      <c r="T31" s="145">
        <f>'12 лет и старше'!D2073</f>
        <v>200</v>
      </c>
    </row>
    <row r="32" spans="1:21" ht="22.5" customHeight="1" x14ac:dyDescent="0.25">
      <c r="A32" s="142" t="str">
        <f>'12 лет и старше'!A1125</f>
        <v>Компот из смородины</v>
      </c>
      <c r="B32" s="145">
        <f>'12 лет и старше'!D1125</f>
        <v>200</v>
      </c>
      <c r="C32" s="142" t="str">
        <f>'12 лет и старше'!A1245</f>
        <v>Соус красный с овощами :</v>
      </c>
      <c r="D32" s="145">
        <f>'12 лет и старше'!D1245</f>
        <v>50</v>
      </c>
      <c r="E32" s="142" t="str">
        <f>'12 лет и старше'!A1357</f>
        <v>Хлеб "Пшеничный" витаминизированный</v>
      </c>
      <c r="F32" s="145">
        <f>'12 лет и старше'!D1357</f>
        <v>36</v>
      </c>
      <c r="G32" s="142" t="str">
        <f>'12 лет и старше'!A1465</f>
        <v>Чай витаминный с облепихой</v>
      </c>
      <c r="H32" s="145">
        <f>'12 лет и старше'!D1465</f>
        <v>200</v>
      </c>
      <c r="I32" s="142" t="str">
        <f>'12 лет и старше'!A1575</f>
        <v>Хлеб "Пшеничный" витаминизированный</v>
      </c>
      <c r="J32" s="145">
        <f>'12 лет и старше'!D1575</f>
        <v>18</v>
      </c>
      <c r="K32" s="142" t="str">
        <f>'12 лет и старше'!A1665</f>
        <v>Чай с чебрецом</v>
      </c>
      <c r="L32" s="145">
        <f>'12 лет и старше'!D1665</f>
        <v>200</v>
      </c>
      <c r="M32" s="142" t="str">
        <f>'12 лет и старше'!A1763</f>
        <v>Хлеб "Пшеничный" витаминизированный</v>
      </c>
      <c r="N32" s="145">
        <f>'12 лет и старше'!D1763</f>
        <v>36</v>
      </c>
      <c r="O32" s="142" t="str">
        <f>'12 лет и старше'!A1852</f>
        <v>Напиток сливовый</v>
      </c>
      <c r="P32" s="145">
        <f>'12 лет и старше'!D1852</f>
        <v>200</v>
      </c>
      <c r="Q32" s="142" t="str">
        <f>'12 лет и старше'!A1962</f>
        <v>Напиток клубничный</v>
      </c>
      <c r="R32" s="145" t="str">
        <f>'12 лет и старше'!D1962</f>
        <v>200</v>
      </c>
      <c r="S32" s="142" t="str">
        <f>'12 лет и старше'!A2077</f>
        <v>Хлеб "Николаевский"</v>
      </c>
      <c r="T32" s="142" t="str">
        <f>'12 лет и старше'!D2077</f>
        <v>26</v>
      </c>
    </row>
    <row r="33" spans="1:20" ht="22.5" customHeight="1" x14ac:dyDescent="0.25">
      <c r="A33" s="142" t="str">
        <f>'12 лет и старше'!A1130</f>
        <v>Хлеб "Пшеничный" витаминизированный</v>
      </c>
      <c r="B33" s="145" t="str">
        <f>'12 лет и старше'!D1130</f>
        <v>22</v>
      </c>
      <c r="C33" s="142" t="str">
        <f>'12 лет и старше'!A1255</f>
        <v>Напиток клубничный</v>
      </c>
      <c r="D33" s="142" t="str">
        <f>'12 лет и старше'!D1255</f>
        <v>200</v>
      </c>
      <c r="E33" s="142" t="str">
        <f>'12 лет и старше'!A1358</f>
        <v>Хлеб "Николаевский"</v>
      </c>
      <c r="F33" s="145" t="str">
        <f>'12 лет и старше'!D1358</f>
        <v>28</v>
      </c>
      <c r="G33" s="142" t="str">
        <f>'12 лет и старше'!A1470</f>
        <v>Хлеб "Пшеничный" витаминизированный</v>
      </c>
      <c r="H33" s="145">
        <f>'12 лет и старше'!D1470</f>
        <v>18</v>
      </c>
      <c r="I33" s="142" t="str">
        <f>'12 лет и старше'!A1576</f>
        <v>Хлеб "Николаевский"</v>
      </c>
      <c r="J33" s="142" t="str">
        <f>'12 лет и старше'!D1576</f>
        <v>14</v>
      </c>
      <c r="K33" s="142" t="str">
        <f>'12 лет и старше'!A1670</f>
        <v>Хлеб "Пшеничный" витаминизированный</v>
      </c>
      <c r="L33" s="145">
        <f>'12 лет и старше'!D1670</f>
        <v>18</v>
      </c>
      <c r="M33" s="142" t="str">
        <f>'12 лет и старше'!A1764</f>
        <v>Хлеб "Николаевский"</v>
      </c>
      <c r="N33" s="145" t="str">
        <f>'12 лет и старше'!D1764</f>
        <v>28</v>
      </c>
      <c r="O33" s="142" t="str">
        <f>'12 лет и старше'!A1856</f>
        <v>Хлеб "Николаевский"</v>
      </c>
      <c r="P33" s="142" t="str">
        <f>'12 лет и старше'!D1856</f>
        <v>26</v>
      </c>
      <c r="Q33" s="142" t="str">
        <f>'12 лет и старше'!A1966</f>
        <v>Хлеб "Пшеничный" витаминизированный</v>
      </c>
      <c r="R33" s="145">
        <f>'12 лет и старше'!D1966</f>
        <v>18</v>
      </c>
      <c r="S33" s="142" t="str">
        <f>'12 лет и старше'!A2078</f>
        <v>Хлеб "Пшеничный" витаминизированный</v>
      </c>
      <c r="T33" s="142" t="str">
        <f>'12 лет и старше'!D2078</f>
        <v>44</v>
      </c>
    </row>
    <row r="34" spans="1:20" ht="22.5" customHeight="1" x14ac:dyDescent="0.25">
      <c r="A34" s="142"/>
      <c r="B34" s="145"/>
      <c r="C34" s="144" t="str">
        <f>'12 лет и старше'!A1259</f>
        <v>Хлеб "Николаевский"</v>
      </c>
      <c r="D34" s="142" t="str">
        <f>'12 лет и старше'!D1259</f>
        <v>13</v>
      </c>
      <c r="E34" s="142"/>
      <c r="F34" s="142"/>
      <c r="G34" s="142" t="str">
        <f>'12 лет и старше'!A1471</f>
        <v>Хлеб "Николаевский"</v>
      </c>
      <c r="H34" s="142" t="str">
        <f>'12 лет и старше'!D1471</f>
        <v>28</v>
      </c>
      <c r="I34" s="142"/>
      <c r="J34" s="142"/>
      <c r="K34" s="142" t="str">
        <f>'12 лет и старше'!A1671</f>
        <v>Хлеб "Николаевский"</v>
      </c>
      <c r="L34" s="142" t="str">
        <f>'12 лет и старше'!D1671</f>
        <v>28</v>
      </c>
      <c r="M34" s="142"/>
      <c r="N34" s="142"/>
      <c r="O34" s="142" t="str">
        <f>'12 лет и старше'!A1857</f>
        <v>Хлеб "Пшеничный" витаминизированный</v>
      </c>
      <c r="P34" s="145">
        <f>'12 лет и старше'!D1857</f>
        <v>18</v>
      </c>
      <c r="Q34" s="142"/>
      <c r="R34" s="145"/>
      <c r="S34" s="142"/>
      <c r="T34" s="142"/>
    </row>
    <row r="35" spans="1:20" ht="22.5" customHeight="1" x14ac:dyDescent="0.25">
      <c r="A35" s="142"/>
      <c r="B35" s="145"/>
      <c r="C35" s="142"/>
      <c r="D35" s="142"/>
      <c r="E35" s="142"/>
      <c r="F35" s="142"/>
      <c r="G35" s="142"/>
      <c r="H35" s="143"/>
      <c r="I35" s="142"/>
      <c r="J35" s="142"/>
      <c r="K35" s="142"/>
      <c r="L35" s="143"/>
      <c r="M35" s="142"/>
      <c r="N35" s="142"/>
      <c r="O35" s="142"/>
      <c r="P35" s="142"/>
      <c r="Q35" s="142"/>
      <c r="R35" s="145"/>
      <c r="S35" s="142"/>
      <c r="T35" s="142"/>
    </row>
    <row r="36" spans="1:20" ht="22.5" customHeight="1" x14ac:dyDescent="0.25">
      <c r="A36" s="142"/>
      <c r="B36" s="145"/>
      <c r="C36" s="144"/>
      <c r="D36" s="142"/>
      <c r="E36" s="142"/>
      <c r="F36" s="142"/>
      <c r="G36" s="142"/>
      <c r="H36" s="143"/>
      <c r="I36" s="142"/>
      <c r="J36" s="142"/>
      <c r="K36" s="142"/>
      <c r="L36" s="143"/>
      <c r="M36" s="142"/>
      <c r="N36" s="142"/>
      <c r="O36" s="142"/>
      <c r="P36" s="142"/>
      <c r="Q36" s="142"/>
      <c r="R36" s="145"/>
      <c r="S36" s="142"/>
      <c r="T36" s="142"/>
    </row>
    <row r="37" spans="1:20" x14ac:dyDescent="0.25">
      <c r="A37" s="139"/>
      <c r="B37" s="141"/>
      <c r="C37" s="139"/>
      <c r="D37" s="140"/>
      <c r="E37" s="139"/>
      <c r="F37" s="140"/>
      <c r="G37" s="139"/>
      <c r="H37" s="141"/>
      <c r="I37" s="139"/>
      <c r="J37" s="140"/>
      <c r="K37" s="139"/>
      <c r="L37" s="141"/>
      <c r="M37" s="139"/>
      <c r="N37" s="141"/>
      <c r="O37" s="139"/>
      <c r="P37" s="141"/>
      <c r="Q37" s="139"/>
      <c r="R37" s="141"/>
      <c r="S37" s="139"/>
      <c r="T37" s="141"/>
    </row>
  </sheetData>
  <sheetProtection password="CA9C" sheet="1" objects="1" scenarios="1" selectLockedCells="1" selectUnlockedCells="1"/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2" sqref="A12:C12"/>
    </sheetView>
  </sheetViews>
  <sheetFormatPr defaultRowHeight="15" x14ac:dyDescent="0.25"/>
  <cols>
    <col min="1" max="1" width="64.85546875" style="1" customWidth="1"/>
    <col min="2" max="2" width="30.5703125" style="1" customWidth="1"/>
    <col min="3" max="4" width="30.42578125" style="1" customWidth="1"/>
    <col min="5" max="16384" width="9.140625" style="1"/>
  </cols>
  <sheetData>
    <row r="1" spans="1:3" ht="42.75" customHeight="1" thickBot="1" x14ac:dyDescent="0.3">
      <c r="A1" s="629" t="s">
        <v>45</v>
      </c>
      <c r="B1" s="629"/>
      <c r="C1" s="629"/>
    </row>
    <row r="2" spans="1:3" ht="20.100000000000001" customHeight="1" x14ac:dyDescent="0.25">
      <c r="A2" s="630" t="s">
        <v>46</v>
      </c>
      <c r="B2" s="632" t="s">
        <v>47</v>
      </c>
      <c r="C2" s="633"/>
    </row>
    <row r="3" spans="1:3" ht="20.100000000000001" customHeight="1" x14ac:dyDescent="0.25">
      <c r="A3" s="631"/>
      <c r="B3" s="166" t="s">
        <v>48</v>
      </c>
      <c r="C3" s="167" t="s">
        <v>49</v>
      </c>
    </row>
    <row r="4" spans="1:3" ht="30" customHeight="1" x14ac:dyDescent="0.25">
      <c r="A4" s="168" t="s">
        <v>50</v>
      </c>
      <c r="B4" s="169" t="s">
        <v>51</v>
      </c>
      <c r="C4" s="170" t="s">
        <v>52</v>
      </c>
    </row>
    <row r="5" spans="1:3" ht="35.25" customHeight="1" x14ac:dyDescent="0.25">
      <c r="A5" s="168" t="s">
        <v>313</v>
      </c>
      <c r="B5" s="169" t="s">
        <v>53</v>
      </c>
      <c r="C5" s="170" t="s">
        <v>53</v>
      </c>
    </row>
    <row r="6" spans="1:3" ht="30" customHeight="1" x14ac:dyDescent="0.25">
      <c r="A6" s="171" t="s">
        <v>310</v>
      </c>
      <c r="B6" s="169" t="s">
        <v>54</v>
      </c>
      <c r="C6" s="170" t="s">
        <v>55</v>
      </c>
    </row>
    <row r="7" spans="1:3" ht="30" customHeight="1" x14ac:dyDescent="0.25">
      <c r="A7" s="171" t="s">
        <v>311</v>
      </c>
      <c r="B7" s="169" t="s">
        <v>52</v>
      </c>
      <c r="C7" s="170" t="s">
        <v>56</v>
      </c>
    </row>
    <row r="8" spans="1:3" ht="30" customHeight="1" x14ac:dyDescent="0.25">
      <c r="A8" s="168" t="s">
        <v>312</v>
      </c>
      <c r="B8" s="169" t="s">
        <v>57</v>
      </c>
      <c r="C8" s="170" t="s">
        <v>58</v>
      </c>
    </row>
    <row r="9" spans="1:3" ht="30" customHeight="1" x14ac:dyDescent="0.25">
      <c r="A9" s="171" t="s">
        <v>59</v>
      </c>
      <c r="B9" s="169" t="s">
        <v>51</v>
      </c>
      <c r="C9" s="170" t="s">
        <v>60</v>
      </c>
    </row>
    <row r="10" spans="1:3" ht="30" customHeight="1" thickBot="1" x14ac:dyDescent="0.3">
      <c r="A10" s="172" t="s">
        <v>61</v>
      </c>
      <c r="B10" s="173">
        <v>100</v>
      </c>
      <c r="C10" s="174">
        <v>100</v>
      </c>
    </row>
    <row r="12" spans="1:3" ht="52.5" customHeight="1" x14ac:dyDescent="0.25">
      <c r="A12" s="634" t="s">
        <v>62</v>
      </c>
      <c r="B12" s="634"/>
      <c r="C12" s="634"/>
    </row>
  </sheetData>
  <mergeCells count="4">
    <mergeCell ref="A1:C1"/>
    <mergeCell ref="A2:A3"/>
    <mergeCell ref="B2:C2"/>
    <mergeCell ref="A12:C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9" zoomScale="80" zoomScaleNormal="80" workbookViewId="0">
      <selection activeCell="I35" sqref="I35"/>
    </sheetView>
  </sheetViews>
  <sheetFormatPr defaultColWidth="26.7109375" defaultRowHeight="35.1" customHeight="1" x14ac:dyDescent="0.25"/>
  <cols>
    <col min="1" max="1" width="19.5703125" style="84" customWidth="1"/>
    <col min="2" max="2" width="8.85546875" style="84" customWidth="1"/>
    <col min="3" max="3" width="19.140625" style="84" customWidth="1"/>
    <col min="4" max="4" width="8.140625" style="84" customWidth="1"/>
    <col min="5" max="5" width="21.42578125" style="84" customWidth="1"/>
    <col min="6" max="6" width="8.7109375" style="84" customWidth="1"/>
    <col min="7" max="7" width="20.85546875" style="85" customWidth="1"/>
    <col min="8" max="8" width="7.42578125" style="85" customWidth="1"/>
    <col min="9" max="9" width="19.140625" style="84" customWidth="1"/>
    <col min="10" max="10" width="7.5703125" style="84" customWidth="1"/>
  </cols>
  <sheetData>
    <row r="1" spans="1:10" ht="35.1" customHeight="1" x14ac:dyDescent="0.25">
      <c r="A1" s="635" t="s">
        <v>39</v>
      </c>
      <c r="B1" s="635"/>
      <c r="C1" s="635"/>
      <c r="D1" s="635"/>
      <c r="E1" s="635"/>
      <c r="F1" s="635"/>
      <c r="G1" s="635"/>
      <c r="H1" s="635"/>
      <c r="I1" s="635"/>
      <c r="J1" s="635"/>
    </row>
    <row r="2" spans="1:10" s="32" customFormat="1" ht="35.1" customHeight="1" x14ac:dyDescent="0.25">
      <c r="A2" s="86" t="s">
        <v>17</v>
      </c>
      <c r="B2" s="86" t="s">
        <v>38</v>
      </c>
      <c r="C2" s="86" t="s">
        <v>18</v>
      </c>
      <c r="D2" s="86" t="s">
        <v>38</v>
      </c>
      <c r="E2" s="86" t="s">
        <v>19</v>
      </c>
      <c r="F2" s="86" t="s">
        <v>38</v>
      </c>
      <c r="G2" s="86" t="s">
        <v>20</v>
      </c>
      <c r="H2" s="86" t="s">
        <v>38</v>
      </c>
      <c r="I2" s="86" t="s">
        <v>21</v>
      </c>
      <c r="J2" s="86" t="s">
        <v>38</v>
      </c>
    </row>
    <row r="3" spans="1:10" s="31" customFormat="1" ht="74.25" customHeight="1" x14ac:dyDescent="0.25">
      <c r="A3" s="35" t="e">
        <f>'12 лет и старше'!#REF!</f>
        <v>#REF!</v>
      </c>
      <c r="B3" s="35" t="e">
        <f>'12 лет и старше'!#REF!</f>
        <v>#REF!</v>
      </c>
      <c r="C3" s="35"/>
      <c r="D3" s="35"/>
      <c r="E3" s="35" t="e">
        <f>'12 лет и старше'!#REF!</f>
        <v>#REF!</v>
      </c>
      <c r="F3" s="35" t="e">
        <f>'12 лет и старше'!#REF!</f>
        <v>#REF!</v>
      </c>
      <c r="G3" s="35" t="e">
        <f>'12 лет и старше'!#REF!</f>
        <v>#REF!</v>
      </c>
      <c r="H3" s="35" t="e">
        <f>'12 лет и старше'!#REF!</f>
        <v>#REF!</v>
      </c>
      <c r="I3" s="36" t="e">
        <f>'12 лет и старше'!#REF!</f>
        <v>#REF!</v>
      </c>
      <c r="J3" s="88" t="e">
        <f>'12 лет и старше'!#REF!</f>
        <v>#REF!</v>
      </c>
    </row>
    <row r="4" spans="1:10" s="31" customFormat="1" ht="44.25" customHeight="1" x14ac:dyDescent="0.25">
      <c r="A4" s="35"/>
      <c r="B4" s="35"/>
      <c r="C4" s="35"/>
      <c r="D4" s="35"/>
      <c r="E4" s="35"/>
      <c r="F4" s="35"/>
      <c r="G4" s="35" t="s">
        <v>13</v>
      </c>
      <c r="H4" s="35"/>
      <c r="I4" s="36"/>
      <c r="J4" s="36"/>
    </row>
    <row r="5" spans="1:10" s="31" customFormat="1" ht="55.5" customHeight="1" x14ac:dyDescent="0.25">
      <c r="A5" s="35"/>
      <c r="B5" s="35"/>
      <c r="C5" s="35"/>
      <c r="D5" s="35"/>
      <c r="E5" s="35"/>
      <c r="F5" s="35"/>
      <c r="G5" s="35" t="e">
        <f>'12 лет и старше'!#REF!</f>
        <v>#REF!</v>
      </c>
      <c r="H5" s="35" t="e">
        <f>'12 лет и старше'!#REF!</f>
        <v>#REF!</v>
      </c>
      <c r="I5" s="36"/>
      <c r="J5" s="36"/>
    </row>
    <row r="6" spans="1:10" s="31" customFormat="1" ht="62.25" customHeight="1" x14ac:dyDescent="0.25">
      <c r="A6" s="36" t="e">
        <f>'12 лет и старше'!#REF!</f>
        <v>#REF!</v>
      </c>
      <c r="B6" s="88" t="e">
        <f>'12 лет и старше'!#REF!</f>
        <v>#REF!</v>
      </c>
      <c r="C6" s="35" t="e">
        <f>'12 лет и старше'!#REF!</f>
        <v>#REF!</v>
      </c>
      <c r="D6" s="35" t="e">
        <f>'12 лет и старше'!#REF!</f>
        <v>#REF!</v>
      </c>
      <c r="E6" s="36" t="e">
        <f>'12 лет и старше'!#REF!</f>
        <v>#REF!</v>
      </c>
      <c r="F6" s="36" t="e">
        <f>'12 лет и старше'!#REF!</f>
        <v>#REF!</v>
      </c>
      <c r="G6" s="35" t="e">
        <f>'12 лет и старше'!#REF!</f>
        <v>#REF!</v>
      </c>
      <c r="H6" s="35" t="e">
        <f>'12 лет и старше'!#REF!</f>
        <v>#REF!</v>
      </c>
      <c r="I6" s="35" t="e">
        <f>'12 лет и старше'!#REF!</f>
        <v>#REF!</v>
      </c>
      <c r="J6" s="89" t="e">
        <f>'12 лет и старше'!#REF!</f>
        <v>#REF!</v>
      </c>
    </row>
    <row r="7" spans="1:10" s="31" customFormat="1" ht="48.75" customHeight="1" x14ac:dyDescent="0.25">
      <c r="A7" s="35"/>
      <c r="B7" s="35"/>
      <c r="C7" s="35" t="e">
        <f>'12 лет и старше'!#REF!</f>
        <v>#REF!</v>
      </c>
      <c r="D7" s="89" t="e">
        <f>'12 лет и старше'!#REF!</f>
        <v>#REF!</v>
      </c>
      <c r="E7" s="36"/>
      <c r="F7" s="88"/>
      <c r="G7" s="35" t="e">
        <f>'12 лет и старше'!#REF!</f>
        <v>#REF!</v>
      </c>
      <c r="H7" s="35" t="e">
        <f>'12 лет и старше'!#REF!</f>
        <v>#REF!</v>
      </c>
      <c r="I7" s="37"/>
      <c r="J7" s="91"/>
    </row>
    <row r="8" spans="1:10" s="33" customFormat="1" ht="60.75" customHeight="1" x14ac:dyDescent="0.2">
      <c r="A8" s="35" t="e">
        <f>'12 лет и старше'!#REF!</f>
        <v>#REF!</v>
      </c>
      <c r="B8" s="35" t="e">
        <f>'12 лет и старше'!#REF!</f>
        <v>#REF!</v>
      </c>
      <c r="C8" s="35" t="e">
        <f>'12 лет и старше'!#REF!</f>
        <v>#REF!</v>
      </c>
      <c r="D8" s="89" t="e">
        <f>'12 лет и старше'!#REF!</f>
        <v>#REF!</v>
      </c>
      <c r="E8" s="35" t="e">
        <f>'12 лет и старше'!#REF!</f>
        <v>#REF!</v>
      </c>
      <c r="F8" s="89" t="e">
        <f>'12 лет и старше'!#REF!</f>
        <v>#REF!</v>
      </c>
      <c r="G8" s="35" t="e">
        <f>'12 лет и старше'!#REF!</f>
        <v>#REF!</v>
      </c>
      <c r="H8" s="35" t="e">
        <f>'12 лет и старше'!#REF!</f>
        <v>#REF!</v>
      </c>
      <c r="I8" s="35" t="e">
        <f>'12 лет и старше'!#REF!</f>
        <v>#REF!</v>
      </c>
      <c r="J8" s="89" t="e">
        <f>'12 лет и старше'!#REF!</f>
        <v>#REF!</v>
      </c>
    </row>
    <row r="9" spans="1:10" s="33" customFormat="1" ht="111" customHeight="1" x14ac:dyDescent="0.2">
      <c r="A9" s="36" t="e">
        <f>'12 лет и старше'!#REF!</f>
        <v>#REF!</v>
      </c>
      <c r="B9" s="88" t="e">
        <f>'12 лет и старше'!#REF!</f>
        <v>#REF!</v>
      </c>
      <c r="C9" s="38"/>
      <c r="D9" s="38"/>
      <c r="E9" s="38"/>
      <c r="F9" s="38"/>
      <c r="G9" s="37"/>
      <c r="H9" s="37"/>
      <c r="I9" s="36"/>
      <c r="J9" s="82"/>
    </row>
    <row r="10" spans="1:10" s="33" customFormat="1" ht="35.1" customHeight="1" x14ac:dyDescent="0.2">
      <c r="A10" s="86" t="s">
        <v>22</v>
      </c>
      <c r="B10" s="86" t="s">
        <v>38</v>
      </c>
      <c r="C10" s="86" t="s">
        <v>23</v>
      </c>
      <c r="D10" s="86" t="s">
        <v>38</v>
      </c>
      <c r="E10" s="86" t="s">
        <v>24</v>
      </c>
      <c r="F10" s="86" t="s">
        <v>38</v>
      </c>
      <c r="G10" s="86" t="s">
        <v>25</v>
      </c>
      <c r="H10" s="86" t="s">
        <v>38</v>
      </c>
      <c r="I10" s="86" t="s">
        <v>26</v>
      </c>
      <c r="J10" s="86"/>
    </row>
    <row r="11" spans="1:10" s="33" customFormat="1" ht="81.75" customHeight="1" x14ac:dyDescent="0.2">
      <c r="A11" s="35" t="e">
        <f>'12 лет и старше'!#REF!</f>
        <v>#REF!</v>
      </c>
      <c r="B11" s="35" t="e">
        <f>'12 лет и старше'!#REF!</f>
        <v>#REF!</v>
      </c>
      <c r="C11" s="35" t="e">
        <f>'12 лет и старше'!#REF!</f>
        <v>#REF!</v>
      </c>
      <c r="D11" s="35" t="e">
        <f>'12 лет и старше'!#REF!</f>
        <v>#REF!</v>
      </c>
      <c r="E11" s="35" t="e">
        <f>'12 лет и старше'!#REF!</f>
        <v>#REF!</v>
      </c>
      <c r="F11" s="35" t="e">
        <f>'12 лет и старше'!#REF!</f>
        <v>#REF!</v>
      </c>
      <c r="G11" s="35" t="e">
        <f>'12 лет и старше'!#REF!</f>
        <v>#REF!</v>
      </c>
      <c r="H11" s="35" t="e">
        <f>'12 лет и старше'!#REF!</f>
        <v>#REF!</v>
      </c>
      <c r="I11" s="38"/>
      <c r="J11" s="83"/>
    </row>
    <row r="12" spans="1:10" s="33" customFormat="1" ht="38.25" customHeight="1" x14ac:dyDescent="0.2">
      <c r="A12" s="35"/>
      <c r="B12" s="35"/>
      <c r="C12" s="35"/>
      <c r="D12" s="35"/>
      <c r="E12" s="37" t="s">
        <v>13</v>
      </c>
      <c r="F12" s="37"/>
      <c r="G12" s="35" t="e">
        <f>'12 лет и старше'!#REF!</f>
        <v>#REF!</v>
      </c>
      <c r="H12" s="35" t="e">
        <f>'12 лет и старше'!#REF!</f>
        <v>#REF!</v>
      </c>
      <c r="I12" s="35"/>
      <c r="J12" s="81"/>
    </row>
    <row r="13" spans="1:10" s="33" customFormat="1" ht="59.25" customHeight="1" x14ac:dyDescent="0.2">
      <c r="A13" s="36" t="e">
        <f>'12 лет и старше'!#REF!</f>
        <v>#REF!</v>
      </c>
      <c r="B13" s="88" t="e">
        <f>'12 лет и старше'!#REF!</f>
        <v>#REF!</v>
      </c>
      <c r="C13" s="35" t="e">
        <f>'12 лет и старше'!#REF!</f>
        <v>#REF!</v>
      </c>
      <c r="D13" s="35" t="e">
        <f>'12 лет и старше'!#REF!</f>
        <v>#REF!</v>
      </c>
      <c r="E13" s="35" t="e">
        <f>'12 лет и старше'!#REF!</f>
        <v>#REF!</v>
      </c>
      <c r="F13" s="35" t="e">
        <f>'12 лет и старше'!#REF!</f>
        <v>#REF!</v>
      </c>
      <c r="G13" s="35" t="e">
        <f>'12 лет и старше'!#REF!</f>
        <v>#REF!</v>
      </c>
      <c r="H13" s="35" t="e">
        <f>'12 лет и старше'!#REF!</f>
        <v>#REF!</v>
      </c>
      <c r="I13" s="36" t="e">
        <f>'12 лет и старше'!#REF!</f>
        <v>#REF!</v>
      </c>
      <c r="J13" s="36" t="e">
        <f>'12 лет и старше'!#REF!</f>
        <v>#REF!</v>
      </c>
    </row>
    <row r="14" spans="1:10" s="33" customFormat="1" ht="78" customHeight="1" x14ac:dyDescent="0.2">
      <c r="A14" s="49" t="e">
        <f>'12 лет и старше'!#REF!</f>
        <v>#REF!</v>
      </c>
      <c r="B14" s="49">
        <v>200</v>
      </c>
      <c r="C14" s="49" t="e">
        <f>'12 лет и старше'!#REF!</f>
        <v>#REF!</v>
      </c>
      <c r="D14" s="90" t="e">
        <f>'12 лет и старше'!#REF!</f>
        <v>#REF!</v>
      </c>
      <c r="E14" s="49" t="e">
        <f>'12 лет и старше'!#REF!</f>
        <v>#REF!</v>
      </c>
      <c r="F14" s="49" t="e">
        <f>'12 лет и старше'!#REF!</f>
        <v>#REF!</v>
      </c>
      <c r="G14" s="49" t="e">
        <f>'12 лет и старше'!#REF!</f>
        <v>#REF!</v>
      </c>
      <c r="H14" s="49">
        <v>200</v>
      </c>
      <c r="I14" s="72" t="e">
        <f>'12 лет и старше'!#REF!</f>
        <v>#REF!</v>
      </c>
      <c r="J14" s="90" t="e">
        <f>'12 лет и старше'!#REF!</f>
        <v>#REF!</v>
      </c>
    </row>
    <row r="15" spans="1:10" s="55" customFormat="1" ht="134.25" customHeight="1" x14ac:dyDescent="0.25">
      <c r="A15" s="36" t="e">
        <f>'12 лет и старше'!#REF!</f>
        <v>#REF!</v>
      </c>
      <c r="B15" s="88" t="e">
        <f>'12 лет и старше'!#REF!</f>
        <v>#REF!</v>
      </c>
      <c r="E15" s="35" t="e">
        <f>'12 лет и старше'!#REF!</f>
        <v>#REF!</v>
      </c>
      <c r="F15" s="35" t="e">
        <f>'12 лет и старше'!#REF!</f>
        <v>#REF!</v>
      </c>
      <c r="G15" s="54"/>
      <c r="H15" s="54"/>
      <c r="I15" s="35" t="e">
        <f>'12 лет и старше'!#REF!</f>
        <v>#REF!</v>
      </c>
      <c r="J15" s="35" t="e">
        <f>'12 лет и старше'!#REF!</f>
        <v>#REF!</v>
      </c>
    </row>
    <row r="16" spans="1:10" ht="84" customHeight="1" x14ac:dyDescent="0.25">
      <c r="A16" s="38"/>
      <c r="B16" s="38"/>
      <c r="C16" s="38"/>
      <c r="D16" s="38"/>
      <c r="E16" s="35" t="e">
        <f>'12 лет и старше'!#REF!</f>
        <v>#REF!</v>
      </c>
      <c r="F16" s="89" t="e">
        <f>'12 лет и старше'!#REF!</f>
        <v>#REF!</v>
      </c>
      <c r="G16" s="37"/>
      <c r="H16" s="37"/>
      <c r="I16" s="73" t="e">
        <f>'12 лет и старше'!#REF!</f>
        <v>#REF!</v>
      </c>
      <c r="J16" s="89" t="e">
        <f>'12 лет и старше'!#REF!</f>
        <v>#REF!</v>
      </c>
    </row>
    <row r="17" spans="1:10" ht="35.1" customHeight="1" x14ac:dyDescent="0.25">
      <c r="A17" s="86" t="s">
        <v>27</v>
      </c>
      <c r="B17" s="86" t="s">
        <v>38</v>
      </c>
      <c r="C17" s="86" t="s">
        <v>28</v>
      </c>
      <c r="D17" s="86" t="s">
        <v>38</v>
      </c>
      <c r="E17" s="86" t="s">
        <v>31</v>
      </c>
      <c r="F17" s="86" t="s">
        <v>38</v>
      </c>
      <c r="G17" s="86" t="s">
        <v>29</v>
      </c>
      <c r="H17" s="86" t="s">
        <v>38</v>
      </c>
      <c r="I17" s="86" t="s">
        <v>30</v>
      </c>
      <c r="J17" s="86"/>
    </row>
    <row r="18" spans="1:10" ht="67.5" customHeight="1" x14ac:dyDescent="0.25">
      <c r="A18" s="80" t="e">
        <f>'12 лет и старше'!#REF!</f>
        <v>#REF!</v>
      </c>
      <c r="B18" s="80" t="e">
        <f>'12 лет и старше'!#REF!</f>
        <v>#REF!</v>
      </c>
      <c r="C18" s="80" t="e">
        <f>'12 лет и старше'!#REF!</f>
        <v>#REF!</v>
      </c>
      <c r="D18" s="80" t="e">
        <f>'12 лет и старше'!#REF!</f>
        <v>#REF!</v>
      </c>
      <c r="E18" s="77" t="e">
        <f>'12 лет и старше'!#REF!</f>
        <v>#REF!</v>
      </c>
      <c r="F18" s="77" t="e">
        <f>'12 лет и старше'!#REF!</f>
        <v>#REF!</v>
      </c>
      <c r="G18" s="80" t="e">
        <f>'12 лет и старше'!#REF!</f>
        <v>#REF!</v>
      </c>
      <c r="H18" s="16"/>
      <c r="I18" s="77" t="e">
        <f>'12 лет и старше'!#REF!</f>
        <v>#REF!</v>
      </c>
      <c r="J18" s="92" t="e">
        <f>'12 лет и старше'!#REF!</f>
        <v>#REF!</v>
      </c>
    </row>
    <row r="19" spans="1:10" ht="27.75" customHeight="1" x14ac:dyDescent="0.25">
      <c r="A19" s="80"/>
      <c r="B19" s="80"/>
      <c r="C19" s="80"/>
      <c r="D19" s="80"/>
      <c r="E19" s="77" t="s">
        <v>13</v>
      </c>
      <c r="F19" s="77"/>
      <c r="G19" s="80"/>
      <c r="H19" s="16"/>
      <c r="I19" s="77"/>
      <c r="J19" s="92"/>
    </row>
    <row r="20" spans="1:10" ht="78.75" customHeight="1" x14ac:dyDescent="0.25">
      <c r="A20" s="35" t="e">
        <f>'12 лет и старше'!#REF!</f>
        <v>#REF!</v>
      </c>
      <c r="B20" s="35" t="e">
        <f>'12 лет и старше'!#REF!</f>
        <v>#REF!</v>
      </c>
      <c r="C20" s="35" t="e">
        <f>'12 лет и старше'!#REF!</f>
        <v>#REF!</v>
      </c>
      <c r="D20" s="76" t="e">
        <f>'12 лет и старше'!#REF!</f>
        <v>#REF!</v>
      </c>
      <c r="E20" s="35" t="e">
        <f>'12 лет и старше'!#REF!</f>
        <v>#REF!</v>
      </c>
      <c r="F20" s="35" t="e">
        <f>'12 лет и старше'!#REF!</f>
        <v>#REF!</v>
      </c>
      <c r="G20" s="36" t="e">
        <f>'12 лет и старше'!#REF!</f>
        <v>#REF!</v>
      </c>
      <c r="H20" s="36">
        <v>200</v>
      </c>
      <c r="I20" s="35" t="e">
        <f>'12 лет и старше'!#REF!</f>
        <v>#REF!</v>
      </c>
      <c r="J20" s="89" t="e">
        <f>'12 лет и старше'!#REF!</f>
        <v>#REF!</v>
      </c>
    </row>
    <row r="21" spans="1:10" ht="78.75" customHeight="1" x14ac:dyDescent="0.25">
      <c r="A21" s="35" t="e">
        <f>'12 лет и старше'!#REF!</f>
        <v>#REF!</v>
      </c>
      <c r="B21" s="89">
        <v>200</v>
      </c>
      <c r="C21" s="35" t="s">
        <v>13</v>
      </c>
      <c r="D21" s="89">
        <v>200</v>
      </c>
      <c r="E21" s="35" t="e">
        <f>'12 лет и старше'!#REF!</f>
        <v>#REF!</v>
      </c>
      <c r="F21" s="35" t="e">
        <f>'12 лет и старше'!#REF!</f>
        <v>#REF!</v>
      </c>
      <c r="G21" s="36" t="e">
        <f>'12 лет и старше'!#REF!</f>
        <v>#REF!</v>
      </c>
      <c r="H21" s="37">
        <v>80</v>
      </c>
      <c r="I21" s="35" t="e">
        <f>'12 лет и старше'!#REF!</f>
        <v>#REF!</v>
      </c>
      <c r="J21" s="35" t="e">
        <f>'12 лет и старше'!#REF!</f>
        <v>#REF!</v>
      </c>
    </row>
    <row r="22" spans="1:10" ht="85.5" customHeight="1" x14ac:dyDescent="0.25">
      <c r="A22" s="35" t="e">
        <f>'12 лет и старше'!#REF!</f>
        <v>#REF!</v>
      </c>
      <c r="B22" s="89" t="e">
        <f>'12 лет и старше'!#REF!</f>
        <v>#REF!</v>
      </c>
      <c r="C22" s="35" t="e">
        <f>'12 лет и старше'!#REF!</f>
        <v>#REF!</v>
      </c>
      <c r="D22" s="35"/>
      <c r="E22" s="35" t="e">
        <f>'12 лет и старше'!#REF!</f>
        <v>#REF!</v>
      </c>
      <c r="F22" s="89" t="e">
        <f>'12 лет и старше'!#REF!</f>
        <v>#REF!</v>
      </c>
      <c r="G22" s="35" t="e">
        <f>'12 лет и старше'!#REF!</f>
        <v>#REF!</v>
      </c>
      <c r="H22" s="89">
        <v>200</v>
      </c>
      <c r="I22" s="35" t="e">
        <f>'12 лет и старше'!#REF!</f>
        <v>#REF!</v>
      </c>
      <c r="J22" s="89" t="e">
        <f>'12 лет и старше'!#REF!</f>
        <v>#REF!</v>
      </c>
    </row>
    <row r="23" spans="1:10" ht="47.25" customHeight="1" x14ac:dyDescent="0.25">
      <c r="A23" s="35"/>
      <c r="B23" s="89"/>
      <c r="C23" s="35" t="e">
        <f>'12 лет и старше'!#REF!</f>
        <v>#REF!</v>
      </c>
      <c r="D23" s="35"/>
      <c r="E23" s="35" t="s">
        <v>13</v>
      </c>
      <c r="F23" s="89"/>
      <c r="G23" s="35" t="s">
        <v>13</v>
      </c>
      <c r="H23" s="89"/>
      <c r="I23" s="35" t="e">
        <f>'12 лет и старше'!#REF!</f>
        <v>#REF!</v>
      </c>
      <c r="J23" s="89"/>
    </row>
    <row r="24" spans="1:10" ht="59.25" customHeight="1" x14ac:dyDescent="0.25">
      <c r="A24" s="35"/>
      <c r="B24" s="89"/>
      <c r="C24" s="35"/>
      <c r="D24" s="35"/>
      <c r="E24" s="35" t="e">
        <f>'12 лет и старше'!#REF!</f>
        <v>#REF!</v>
      </c>
      <c r="F24" s="89"/>
      <c r="G24" s="35" t="e">
        <f>'12 лет и старше'!#REF!</f>
        <v>#REF!</v>
      </c>
      <c r="H24" s="89"/>
      <c r="I24" s="35"/>
      <c r="J24" s="89"/>
    </row>
    <row r="25" spans="1:10" ht="49.5" customHeight="1" x14ac:dyDescent="0.25">
      <c r="A25" s="55"/>
      <c r="B25" s="55"/>
      <c r="C25" s="35"/>
      <c r="D25" s="36"/>
      <c r="E25" s="35" t="e">
        <f>'12 лет и старше'!#REF!</f>
        <v>#REF!</v>
      </c>
      <c r="F25" s="89">
        <v>200</v>
      </c>
      <c r="G25" s="54"/>
      <c r="H25" s="54"/>
      <c r="I25" s="35"/>
      <c r="J25" s="89"/>
    </row>
    <row r="26" spans="1:10" ht="35.1" customHeight="1" x14ac:dyDescent="0.25">
      <c r="A26" s="86" t="s">
        <v>32</v>
      </c>
      <c r="B26" s="86" t="s">
        <v>38</v>
      </c>
      <c r="C26" s="86" t="s">
        <v>33</v>
      </c>
      <c r="D26" s="86" t="s">
        <v>38</v>
      </c>
      <c r="E26" s="86" t="s">
        <v>36</v>
      </c>
      <c r="F26" s="86" t="s">
        <v>38</v>
      </c>
      <c r="G26" s="86" t="s">
        <v>35</v>
      </c>
      <c r="H26" s="86" t="s">
        <v>38</v>
      </c>
      <c r="I26" s="86" t="s">
        <v>12</v>
      </c>
      <c r="J26" s="86" t="s">
        <v>38</v>
      </c>
    </row>
    <row r="27" spans="1:10" ht="60" customHeight="1" x14ac:dyDescent="0.25">
      <c r="A27" s="35" t="e">
        <f>'12 лет и старше'!#REF!</f>
        <v>#REF!</v>
      </c>
      <c r="B27" s="35" t="e">
        <f>'12 лет и старше'!#REF!</f>
        <v>#REF!</v>
      </c>
      <c r="C27" s="35" t="e">
        <f>'12 лет и старше'!#REF!</f>
        <v>#REF!</v>
      </c>
      <c r="D27" s="35" t="e">
        <f>'12 лет и старше'!#REF!</f>
        <v>#REF!</v>
      </c>
      <c r="E27" s="35" t="e">
        <f>'12 лет и старше'!#REF!</f>
        <v>#REF!</v>
      </c>
      <c r="F27" s="89" t="e">
        <f>'12 лет и старше'!#REF!</f>
        <v>#REF!</v>
      </c>
      <c r="G27" s="36" t="e">
        <f>'12 лет и старше'!#REF!</f>
        <v>#REF!</v>
      </c>
      <c r="H27" s="68" t="e">
        <f>'12 лет и старше'!#REF!</f>
        <v>#REF!</v>
      </c>
      <c r="I27" s="36" t="e">
        <f>'12 лет и старше'!#REF!</f>
        <v>#REF!</v>
      </c>
      <c r="J27" s="88" t="e">
        <f>'12 лет и старше'!#REF!</f>
        <v>#REF!</v>
      </c>
    </row>
    <row r="28" spans="1:10" ht="25.5" customHeight="1" x14ac:dyDescent="0.25">
      <c r="A28" s="35"/>
      <c r="B28" s="35"/>
      <c r="C28" s="35"/>
      <c r="D28" s="35"/>
      <c r="E28" s="35" t="s">
        <v>13</v>
      </c>
      <c r="F28" s="89"/>
      <c r="G28" s="36"/>
      <c r="H28" s="68"/>
      <c r="I28" s="36" t="s">
        <v>13</v>
      </c>
      <c r="J28" s="88"/>
    </row>
    <row r="29" spans="1:10" ht="44.25" customHeight="1" x14ac:dyDescent="0.25">
      <c r="A29" s="35"/>
      <c r="B29" s="35"/>
      <c r="C29" s="35"/>
      <c r="D29" s="35"/>
      <c r="E29" s="35" t="e">
        <f>'12 лет и старше'!#REF!</f>
        <v>#REF!</v>
      </c>
      <c r="F29" s="89"/>
      <c r="G29" s="36"/>
      <c r="H29" s="68"/>
      <c r="I29" s="35" t="e">
        <f>'12 лет и старше'!#REF!</f>
        <v>#REF!</v>
      </c>
      <c r="J29" s="88" t="s">
        <v>37</v>
      </c>
    </row>
    <row r="30" spans="1:10" ht="55.5" customHeight="1" x14ac:dyDescent="0.25">
      <c r="A30" s="37" t="s">
        <v>13</v>
      </c>
      <c r="B30" s="37"/>
      <c r="C30" s="35" t="e">
        <f>'12 лет и старше'!#REF!</f>
        <v>#REF!</v>
      </c>
      <c r="D30" s="35" t="e">
        <f>'12 лет и старше'!#REF!</f>
        <v>#REF!</v>
      </c>
      <c r="E30" s="36" t="e">
        <f>'12 лет и старше'!#REF!</f>
        <v>#REF!</v>
      </c>
      <c r="F30" s="37"/>
      <c r="G30" s="35" t="e">
        <f>'12 лет и старше'!#REF!</f>
        <v>#REF!</v>
      </c>
      <c r="H30" s="35" t="e">
        <f>'12 лет и старше'!#REF!</f>
        <v>#REF!</v>
      </c>
      <c r="I30" s="35" t="e">
        <f>'12 лет и старше'!#REF!</f>
        <v>#REF!</v>
      </c>
      <c r="J30" s="89" t="e">
        <f>'12 лет и старше'!#REF!</f>
        <v>#REF!</v>
      </c>
    </row>
    <row r="31" spans="1:10" ht="45.75" customHeight="1" x14ac:dyDescent="0.25">
      <c r="A31" s="35" t="e">
        <f>'12 лет и старше'!#REF!</f>
        <v>#REF!</v>
      </c>
      <c r="B31" s="87" t="s">
        <v>34</v>
      </c>
      <c r="C31" s="56" t="e">
        <f>'12 лет и старше'!#REF!</f>
        <v>#REF!</v>
      </c>
      <c r="D31" s="93" t="e">
        <f>'12 лет и старше'!#REF!</f>
        <v>#REF!</v>
      </c>
      <c r="E31" s="35" t="e">
        <f>'12 лет и старше'!#REF!</f>
        <v>#REF!</v>
      </c>
      <c r="F31" s="89" t="e">
        <f>'12 лет и старше'!#REF!</f>
        <v>#REF!</v>
      </c>
      <c r="G31" s="35" t="e">
        <f>'12 лет и старше'!#REF!</f>
        <v>#REF!</v>
      </c>
      <c r="H31" s="35" t="e">
        <f>'12 лет и старше'!#REF!</f>
        <v>#REF!</v>
      </c>
      <c r="I31" s="35" t="e">
        <f>'12 лет и старше'!#REF!</f>
        <v>#REF!</v>
      </c>
      <c r="J31" s="89" t="e">
        <f>'12 лет и старше'!#REF!</f>
        <v>#REF!</v>
      </c>
    </row>
    <row r="32" spans="1:10" ht="54.75" customHeight="1" x14ac:dyDescent="0.25">
      <c r="A32" s="36" t="e">
        <f>'12 лет и старше'!#REF!</f>
        <v>#REF!</v>
      </c>
      <c r="B32" s="36" t="s">
        <v>15</v>
      </c>
      <c r="C32" s="34" t="s">
        <v>13</v>
      </c>
      <c r="D32" s="55"/>
      <c r="E32" s="36" t="s">
        <v>13</v>
      </c>
      <c r="F32" s="36" t="e">
        <f>'12 лет и старше'!#REF!</f>
        <v>#REF!</v>
      </c>
      <c r="G32" s="36" t="e">
        <f>'12 лет и старше'!#REF!</f>
        <v>#REF!</v>
      </c>
      <c r="H32" s="88" t="e">
        <f>'12 лет и старше'!#REF!</f>
        <v>#REF!</v>
      </c>
      <c r="I32" s="55"/>
      <c r="J32" s="55"/>
    </row>
    <row r="33" spans="1:10" ht="60" customHeight="1" x14ac:dyDescent="0.25">
      <c r="A33" s="35" t="e">
        <f>'12 лет и старше'!#REF!</f>
        <v>#REF!</v>
      </c>
      <c r="B33" s="36"/>
      <c r="C33" s="95" t="e">
        <f>'12 лет и старше'!#REF!</f>
        <v>#REF!</v>
      </c>
      <c r="D33" s="55"/>
      <c r="E33" s="35" t="e">
        <f>'12 лет и старше'!#REF!</f>
        <v>#REF!</v>
      </c>
      <c r="F33" s="36">
        <v>150</v>
      </c>
      <c r="G33" s="36"/>
      <c r="H33" s="88"/>
      <c r="I33" s="55"/>
      <c r="J33" s="55"/>
    </row>
    <row r="34" spans="1:10" ht="73.5" customHeight="1" x14ac:dyDescent="0.25">
      <c r="A34" s="36" t="e">
        <f>'12 лет и старше'!#REF!</f>
        <v>#REF!</v>
      </c>
      <c r="B34" s="36"/>
      <c r="C34" s="35"/>
      <c r="D34" s="55"/>
      <c r="E34" s="35" t="e">
        <f>'12 лет и старше'!#REF!</f>
        <v>#REF!</v>
      </c>
      <c r="F34" s="36">
        <v>150</v>
      </c>
      <c r="G34" s="36"/>
      <c r="H34" s="88"/>
      <c r="I34" s="55"/>
      <c r="J34" s="55"/>
    </row>
  </sheetData>
  <mergeCells count="1">
    <mergeCell ref="A1:J1"/>
  </mergeCells>
  <pageMargins left="0" right="0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титульный</vt:lpstr>
      <vt:lpstr>аннотация</vt:lpstr>
      <vt:lpstr>экспертное заключение</vt:lpstr>
      <vt:lpstr>12 лет и старше</vt:lpstr>
      <vt:lpstr>Сетка-меню</vt:lpstr>
      <vt:lpstr>Выхода</vt:lpstr>
      <vt:lpstr>сетка</vt:lpstr>
      <vt:lpstr>'12 лет и старше'!Область_печати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uchitel</cp:lastModifiedBy>
  <cp:lastPrinted>2023-07-31T06:14:43Z</cp:lastPrinted>
  <dcterms:created xsi:type="dcterms:W3CDTF">2012-08-31T05:36:13Z</dcterms:created>
  <dcterms:modified xsi:type="dcterms:W3CDTF">2023-09-13T10:37:52Z</dcterms:modified>
</cp:coreProperties>
</file>